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ght\Downloads\"/>
    </mc:Choice>
  </mc:AlternateContent>
  <bookViews>
    <workbookView xWindow="0" yWindow="0" windowWidth="15360" windowHeight="8352"/>
  </bookViews>
  <sheets>
    <sheet name="統計表" sheetId="1" r:id="rId1"/>
    <sheet name="班級人數" sheetId="2" r:id="rId2"/>
    <sheet name="休退率" sheetId="6" r:id="rId3"/>
  </sheets>
  <definedNames>
    <definedName name="_xlnm.Print_Area" localSheetId="2">休退率!$A$1:$M$36</definedName>
    <definedName name="_xlnm.Print_Area" localSheetId="1">班級人數!$A$1:$T$79</definedName>
    <definedName name="_xlnm.Print_Area" localSheetId="0">統計表!$A$1:$T$38</definedName>
  </definedNames>
  <calcPr calcId="152511"/>
</workbook>
</file>

<file path=xl/calcChain.xml><?xml version="1.0" encoding="utf-8"?>
<calcChain xmlns="http://schemas.openxmlformats.org/spreadsheetml/2006/main">
  <c r="M14" i="1" l="1"/>
  <c r="N14" i="1" s="1"/>
  <c r="L14" i="1"/>
  <c r="J14" i="1"/>
  <c r="I14" i="1"/>
  <c r="K14" i="1" s="1"/>
  <c r="H14" i="1"/>
  <c r="H16" i="1" s="1"/>
  <c r="G14" i="1"/>
  <c r="F14" i="1"/>
  <c r="D14" i="1"/>
  <c r="C14" i="1"/>
  <c r="P19" i="1"/>
  <c r="O19" i="1"/>
  <c r="H19" i="1"/>
  <c r="Q19" i="1" s="1"/>
  <c r="P36" i="1"/>
  <c r="O36" i="1"/>
  <c r="Q36" i="1" s="1"/>
  <c r="K36" i="1"/>
  <c r="H36" i="1"/>
  <c r="E36" i="1"/>
  <c r="P35" i="1"/>
  <c r="O35" i="1"/>
  <c r="Q35" i="1" s="1"/>
  <c r="K35" i="1"/>
  <c r="H35" i="1"/>
  <c r="E35" i="1"/>
  <c r="P12" i="1"/>
  <c r="O12" i="1"/>
  <c r="K12" i="1"/>
  <c r="H12" i="1"/>
  <c r="E12" i="1"/>
  <c r="P11" i="1"/>
  <c r="O11" i="1"/>
  <c r="K11" i="1"/>
  <c r="H11" i="1"/>
  <c r="E11" i="1"/>
  <c r="E6" i="1"/>
  <c r="H6" i="1"/>
  <c r="K6" i="1"/>
  <c r="N6" i="1"/>
  <c r="O6" i="1"/>
  <c r="P6" i="1"/>
  <c r="Q6" i="1"/>
  <c r="E7" i="1"/>
  <c r="H7" i="1"/>
  <c r="K7" i="1"/>
  <c r="N7" i="1"/>
  <c r="O7" i="1"/>
  <c r="P7" i="1"/>
  <c r="E8" i="1"/>
  <c r="H8" i="1"/>
  <c r="K8" i="1"/>
  <c r="N8" i="1"/>
  <c r="O8" i="1"/>
  <c r="O14" i="1" s="1"/>
  <c r="P8" i="1"/>
  <c r="Q8" i="1" s="1"/>
  <c r="E9" i="1"/>
  <c r="H9" i="1"/>
  <c r="K9" i="1"/>
  <c r="O9" i="1"/>
  <c r="P9" i="1"/>
  <c r="E10" i="1"/>
  <c r="H10" i="1"/>
  <c r="K10" i="1"/>
  <c r="O10" i="1"/>
  <c r="P10" i="1"/>
  <c r="C13" i="1"/>
  <c r="D13" i="1"/>
  <c r="D15" i="1" s="1"/>
  <c r="D24" i="1" s="1"/>
  <c r="F13" i="1"/>
  <c r="G13" i="1"/>
  <c r="H13" i="1" s="1"/>
  <c r="H15" i="1" s="1"/>
  <c r="I13" i="1"/>
  <c r="J13" i="1"/>
  <c r="J15" i="1" s="1"/>
  <c r="J24" i="1" s="1"/>
  <c r="L13" i="1"/>
  <c r="M13" i="1"/>
  <c r="M15" i="1" s="1"/>
  <c r="M24" i="1" s="1"/>
  <c r="C15" i="1"/>
  <c r="C24" i="1" s="1"/>
  <c r="F15" i="1"/>
  <c r="G15" i="1"/>
  <c r="I15" i="1"/>
  <c r="I24" i="1" s="1"/>
  <c r="L15" i="1"/>
  <c r="L24" i="1" s="1"/>
  <c r="F16" i="1"/>
  <c r="G16" i="1"/>
  <c r="J16" i="1"/>
  <c r="J25" i="1" s="1"/>
  <c r="L16" i="1"/>
  <c r="H17" i="1"/>
  <c r="H20" i="1" s="1"/>
  <c r="H22" i="1" s="1"/>
  <c r="N17" i="1"/>
  <c r="Q17" i="1" s="1"/>
  <c r="O17" i="1"/>
  <c r="P17" i="1"/>
  <c r="H18" i="1"/>
  <c r="N18" i="1"/>
  <c r="N21" i="1" s="1"/>
  <c r="O18" i="1"/>
  <c r="P18" i="1"/>
  <c r="F20" i="1"/>
  <c r="O20" i="1" s="1"/>
  <c r="O22" i="1" s="1"/>
  <c r="G20" i="1"/>
  <c r="G22" i="1" s="1"/>
  <c r="G24" i="1" s="1"/>
  <c r="L20" i="1"/>
  <c r="M20" i="1"/>
  <c r="N20" i="1"/>
  <c r="F21" i="1"/>
  <c r="G21" i="1"/>
  <c r="G23" i="1" s="1"/>
  <c r="H21" i="1"/>
  <c r="H23" i="1" s="1"/>
  <c r="L21" i="1"/>
  <c r="M21" i="1"/>
  <c r="F22" i="1"/>
  <c r="F24" i="1" s="1"/>
  <c r="F23" i="1"/>
  <c r="L23" i="1"/>
  <c r="E30" i="1"/>
  <c r="H30" i="1"/>
  <c r="O30" i="1"/>
  <c r="P30" i="1"/>
  <c r="E31" i="1"/>
  <c r="H31" i="1"/>
  <c r="K31" i="1"/>
  <c r="O31" i="1"/>
  <c r="P31" i="1"/>
  <c r="E32" i="1"/>
  <c r="H32" i="1"/>
  <c r="K32" i="1"/>
  <c r="O32" i="1"/>
  <c r="P32" i="1"/>
  <c r="E33" i="1"/>
  <c r="H33" i="1"/>
  <c r="K33" i="1"/>
  <c r="O33" i="1"/>
  <c r="P33" i="1"/>
  <c r="E34" i="1"/>
  <c r="H34" i="1"/>
  <c r="K34" i="1"/>
  <c r="O34" i="1"/>
  <c r="Q34" i="1" s="1"/>
  <c r="P34" i="1"/>
  <c r="C37" i="1"/>
  <c r="D37" i="1"/>
  <c r="F37" i="1"/>
  <c r="H37" i="1" s="1"/>
  <c r="G37" i="1"/>
  <c r="I37" i="1"/>
  <c r="J37" i="1"/>
  <c r="K37" i="1"/>
  <c r="C38" i="1"/>
  <c r="D38" i="1"/>
  <c r="F38" i="1"/>
  <c r="G38" i="1"/>
  <c r="I38" i="1"/>
  <c r="J38" i="1"/>
  <c r="Q21" i="1" l="1"/>
  <c r="Q23" i="1" s="1"/>
  <c r="N23" i="1"/>
  <c r="Q20" i="1"/>
  <c r="Q22" i="1" s="1"/>
  <c r="H25" i="1"/>
  <c r="Q30" i="1"/>
  <c r="P20" i="1"/>
  <c r="P22" i="1" s="1"/>
  <c r="Q18" i="1"/>
  <c r="M16" i="1"/>
  <c r="K13" i="1"/>
  <c r="K15" i="1" s="1"/>
  <c r="K24" i="1" s="1"/>
  <c r="E14" i="1"/>
  <c r="E16" i="1" s="1"/>
  <c r="E25" i="1" s="1"/>
  <c r="E37" i="1"/>
  <c r="Q33" i="1"/>
  <c r="P21" i="1"/>
  <c r="P23" i="1" s="1"/>
  <c r="E38" i="1"/>
  <c r="Q31" i="1"/>
  <c r="O21" i="1"/>
  <c r="O23" i="1" s="1"/>
  <c r="L25" i="1"/>
  <c r="N13" i="1"/>
  <c r="N15" i="1" s="1"/>
  <c r="N24" i="1" s="1"/>
  <c r="P14" i="1"/>
  <c r="P16" i="1" s="1"/>
  <c r="P25" i="1" s="1"/>
  <c r="Q7" i="1"/>
  <c r="Q11" i="1"/>
  <c r="Q12" i="1"/>
  <c r="D16" i="1"/>
  <c r="D25" i="1" s="1"/>
  <c r="Q9" i="1"/>
  <c r="E13" i="1"/>
  <c r="E15" i="1" s="1"/>
  <c r="E24" i="1" s="1"/>
  <c r="I16" i="1"/>
  <c r="I25" i="1" s="1"/>
  <c r="G25" i="1"/>
  <c r="F25" i="1"/>
  <c r="H38" i="1"/>
  <c r="K38" i="1"/>
  <c r="Q32" i="1"/>
  <c r="P38" i="1"/>
  <c r="P37" i="1"/>
  <c r="H24" i="1"/>
  <c r="N16" i="1"/>
  <c r="N25" i="1" s="1"/>
  <c r="K16" i="1"/>
  <c r="K25" i="1" s="1"/>
  <c r="P13" i="1"/>
  <c r="P15" i="1" s="1"/>
  <c r="P24" i="1" s="1"/>
  <c r="Q10" i="1"/>
  <c r="M23" i="1"/>
  <c r="O37" i="1"/>
  <c r="Q37" i="1" s="1"/>
  <c r="C16" i="1"/>
  <c r="C25" i="1" s="1"/>
  <c r="O13" i="1"/>
  <c r="O38" i="1"/>
  <c r="G33" i="6"/>
  <c r="I35" i="6"/>
  <c r="G35" i="6"/>
  <c r="I34" i="6"/>
  <c r="G34" i="6"/>
  <c r="I33" i="6"/>
  <c r="I32" i="6"/>
  <c r="G32" i="6"/>
  <c r="I30" i="6"/>
  <c r="G30" i="6"/>
  <c r="I29" i="6"/>
  <c r="G29" i="6"/>
  <c r="I28" i="6"/>
  <c r="G28" i="6"/>
  <c r="M25" i="1" l="1"/>
  <c r="Q38" i="1"/>
  <c r="O16" i="1"/>
  <c r="O25" i="1" s="1"/>
  <c r="Q14" i="1"/>
  <c r="Q16" i="1" s="1"/>
  <c r="Q25" i="1" s="1"/>
  <c r="O15" i="1"/>
  <c r="O24" i="1" s="1"/>
  <c r="Q13" i="1"/>
  <c r="Q15" i="1" s="1"/>
  <c r="Q24" i="1" s="1"/>
  <c r="J33" i="6"/>
  <c r="K33" i="6" s="1"/>
  <c r="I31" i="6" l="1"/>
  <c r="G31" i="6"/>
  <c r="K41" i="2" l="1"/>
  <c r="H41" i="2"/>
  <c r="E41" i="2"/>
  <c r="K78" i="2"/>
  <c r="H78" i="2"/>
  <c r="E78" i="2"/>
  <c r="L48" i="2"/>
  <c r="P45" i="2"/>
  <c r="P44" i="2"/>
  <c r="O44" i="2"/>
  <c r="Q44" i="2" s="1"/>
  <c r="D13" i="6"/>
  <c r="D15" i="6" s="1"/>
  <c r="J79" i="2"/>
  <c r="I79" i="2"/>
  <c r="G79" i="2"/>
  <c r="F79" i="2"/>
  <c r="H74" i="2"/>
  <c r="K73" i="2"/>
  <c r="H73" i="2"/>
  <c r="H69" i="2"/>
  <c r="K68" i="2"/>
  <c r="H68" i="2"/>
  <c r="H64" i="2"/>
  <c r="K63" i="2"/>
  <c r="H63" i="2"/>
  <c r="H59" i="2"/>
  <c r="K58" i="2"/>
  <c r="H58" i="2"/>
  <c r="H53" i="2"/>
  <c r="H36" i="6"/>
  <c r="I36" i="6" s="1"/>
  <c r="F36" i="6"/>
  <c r="E36" i="6"/>
  <c r="J35" i="6"/>
  <c r="K35" i="6" s="1"/>
  <c r="J34" i="6"/>
  <c r="K34" i="6" s="1"/>
  <c r="J32" i="6"/>
  <c r="K32" i="6" s="1"/>
  <c r="J31" i="6"/>
  <c r="K31" i="6" s="1"/>
  <c r="J30" i="6"/>
  <c r="K30" i="6" s="1"/>
  <c r="J29" i="6"/>
  <c r="K29" i="6" s="1"/>
  <c r="J28" i="6"/>
  <c r="K28" i="6" s="1"/>
  <c r="K13" i="6"/>
  <c r="K15" i="6" s="1"/>
  <c r="I13" i="6"/>
  <c r="I15" i="6" s="1"/>
  <c r="H13" i="6"/>
  <c r="H15" i="6" s="1"/>
  <c r="E13" i="6"/>
  <c r="E15" i="6" s="1"/>
  <c r="C13" i="6"/>
  <c r="C15" i="6" s="1"/>
  <c r="J12" i="6"/>
  <c r="F12" i="6"/>
  <c r="G12" i="6" s="1"/>
  <c r="J11" i="6"/>
  <c r="F11" i="6"/>
  <c r="G11" i="6" s="1"/>
  <c r="J10" i="6"/>
  <c r="F10" i="6"/>
  <c r="G10" i="6" s="1"/>
  <c r="J9" i="6"/>
  <c r="F9" i="6"/>
  <c r="G9" i="6" s="1"/>
  <c r="J8" i="6"/>
  <c r="F8" i="6"/>
  <c r="G8" i="6" s="1"/>
  <c r="J7" i="6"/>
  <c r="F7" i="6"/>
  <c r="G7" i="6" s="1"/>
  <c r="J6" i="6"/>
  <c r="F6" i="6"/>
  <c r="G6" i="6" s="1"/>
  <c r="J5" i="6"/>
  <c r="F5" i="6"/>
  <c r="H45" i="2"/>
  <c r="E18" i="2"/>
  <c r="E17" i="2"/>
  <c r="E16" i="2"/>
  <c r="E15" i="2"/>
  <c r="E14" i="2"/>
  <c r="K13" i="2"/>
  <c r="H13" i="2"/>
  <c r="E13" i="2"/>
  <c r="N12" i="2"/>
  <c r="K12" i="2"/>
  <c r="H12" i="2"/>
  <c r="E12" i="2"/>
  <c r="E26" i="2"/>
  <c r="E25" i="2"/>
  <c r="E24" i="2"/>
  <c r="E23" i="2"/>
  <c r="E22" i="2"/>
  <c r="E21" i="2"/>
  <c r="K20" i="2"/>
  <c r="H20" i="2"/>
  <c r="E20" i="2"/>
  <c r="N19" i="2"/>
  <c r="K19" i="2"/>
  <c r="H19" i="2"/>
  <c r="E19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N44" i="2"/>
  <c r="H46" i="2"/>
  <c r="E27" i="2"/>
  <c r="H27" i="2"/>
  <c r="K27" i="2"/>
  <c r="E28" i="2"/>
  <c r="H28" i="2"/>
  <c r="K28" i="2"/>
  <c r="E29" i="2"/>
  <c r="K29" i="2"/>
  <c r="E30" i="2"/>
  <c r="E31" i="2"/>
  <c r="E32" i="2"/>
  <c r="E33" i="2"/>
  <c r="E34" i="2"/>
  <c r="H34" i="2"/>
  <c r="K34" i="2"/>
  <c r="E35" i="2"/>
  <c r="H35" i="2"/>
  <c r="K35" i="2"/>
  <c r="E36" i="2"/>
  <c r="K36" i="2"/>
  <c r="E37" i="2"/>
  <c r="E38" i="2"/>
  <c r="E39" i="2"/>
  <c r="E40" i="2"/>
  <c r="H47" i="2"/>
  <c r="F48" i="2"/>
  <c r="M48" i="2"/>
  <c r="N48" i="2" s="1"/>
  <c r="O45" i="2"/>
  <c r="N43" i="2"/>
  <c r="O17" i="2"/>
  <c r="P17" i="2"/>
  <c r="Q17" i="2"/>
  <c r="K5" i="2"/>
  <c r="M42" i="2"/>
  <c r="L42" i="2"/>
  <c r="L49" i="2" s="1"/>
  <c r="N5" i="2"/>
  <c r="E11" i="2"/>
  <c r="D79" i="2"/>
  <c r="C79" i="2"/>
  <c r="P78" i="2"/>
  <c r="O78" i="2"/>
  <c r="P77" i="2"/>
  <c r="O77" i="2"/>
  <c r="P76" i="2"/>
  <c r="O76" i="2"/>
  <c r="Q76" i="2" s="1"/>
  <c r="P75" i="2"/>
  <c r="O75" i="2"/>
  <c r="Q75" i="2" s="1"/>
  <c r="P74" i="2"/>
  <c r="O74" i="2"/>
  <c r="P73" i="2"/>
  <c r="O73" i="2"/>
  <c r="Q73" i="2" s="1"/>
  <c r="P72" i="2"/>
  <c r="O72" i="2"/>
  <c r="P71" i="2"/>
  <c r="O71" i="2"/>
  <c r="Q71" i="2" s="1"/>
  <c r="P70" i="2"/>
  <c r="O70" i="2"/>
  <c r="P69" i="2"/>
  <c r="O69" i="2"/>
  <c r="P68" i="2"/>
  <c r="O68" i="2"/>
  <c r="P67" i="2"/>
  <c r="O67" i="2"/>
  <c r="Q67" i="2" s="1"/>
  <c r="P66" i="2"/>
  <c r="O66" i="2"/>
  <c r="Q66" i="2" s="1"/>
  <c r="P65" i="2"/>
  <c r="O65" i="2"/>
  <c r="Q65" i="2" s="1"/>
  <c r="P64" i="2"/>
  <c r="O64" i="2"/>
  <c r="P63" i="2"/>
  <c r="O63" i="2"/>
  <c r="P62" i="2"/>
  <c r="O62" i="2"/>
  <c r="Q62" i="2" s="1"/>
  <c r="P61" i="2"/>
  <c r="O61" i="2"/>
  <c r="P60" i="2"/>
  <c r="O60" i="2"/>
  <c r="P59" i="2"/>
  <c r="O59" i="2"/>
  <c r="Q59" i="2" s="1"/>
  <c r="P58" i="2"/>
  <c r="O58" i="2"/>
  <c r="P57" i="2"/>
  <c r="O57" i="2"/>
  <c r="E57" i="2"/>
  <c r="P56" i="2"/>
  <c r="Q56" i="2" s="1"/>
  <c r="O56" i="2"/>
  <c r="E56" i="2"/>
  <c r="P55" i="2"/>
  <c r="O55" i="2"/>
  <c r="E55" i="2"/>
  <c r="P54" i="2"/>
  <c r="O54" i="2"/>
  <c r="Q54" i="2" s="1"/>
  <c r="E54" i="2"/>
  <c r="P53" i="2"/>
  <c r="O53" i="2"/>
  <c r="E53" i="2"/>
  <c r="G48" i="2"/>
  <c r="H48" i="2" s="1"/>
  <c r="P47" i="2"/>
  <c r="O47" i="2"/>
  <c r="Q47" i="2" s="1"/>
  <c r="P46" i="2"/>
  <c r="O46" i="2"/>
  <c r="P43" i="2"/>
  <c r="O43" i="2"/>
  <c r="J42" i="2"/>
  <c r="J49" i="2" s="1"/>
  <c r="I42" i="2"/>
  <c r="I49" i="2" s="1"/>
  <c r="G42" i="2"/>
  <c r="F42" i="2"/>
  <c r="F49" i="2" s="1"/>
  <c r="D42" i="2"/>
  <c r="D49" i="2" s="1"/>
  <c r="C42" i="2"/>
  <c r="C49" i="2" s="1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Q21" i="2" s="1"/>
  <c r="P20" i="2"/>
  <c r="O20" i="2"/>
  <c r="P19" i="2"/>
  <c r="O19" i="2"/>
  <c r="P18" i="2"/>
  <c r="O18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E10" i="2"/>
  <c r="P9" i="2"/>
  <c r="Q9" i="2" s="1"/>
  <c r="O9" i="2"/>
  <c r="E9" i="2"/>
  <c r="P8" i="2"/>
  <c r="O8" i="2"/>
  <c r="E8" i="2"/>
  <c r="P7" i="2"/>
  <c r="O7" i="2"/>
  <c r="E7" i="2"/>
  <c r="P6" i="2"/>
  <c r="O6" i="2"/>
  <c r="H6" i="2"/>
  <c r="E6" i="2"/>
  <c r="P5" i="2"/>
  <c r="O5" i="2"/>
  <c r="H5" i="2"/>
  <c r="E5" i="2"/>
  <c r="Q63" i="2"/>
  <c r="Q77" i="2"/>
  <c r="Q61" i="2"/>
  <c r="Q8" i="2" l="1"/>
  <c r="Q18" i="2"/>
  <c r="Q30" i="2"/>
  <c r="Q36" i="2"/>
  <c r="Q40" i="2"/>
  <c r="U26" i="2"/>
  <c r="U18" i="2"/>
  <c r="Q10" i="2"/>
  <c r="Q57" i="2"/>
  <c r="N42" i="2"/>
  <c r="M49" i="2"/>
  <c r="Q43" i="2"/>
  <c r="O42" i="2"/>
  <c r="Q60" i="2"/>
  <c r="Q70" i="2"/>
  <c r="Q6" i="2"/>
  <c r="Q16" i="2"/>
  <c r="Q25" i="2"/>
  <c r="Q31" i="2"/>
  <c r="Q35" i="2"/>
  <c r="Q41" i="2"/>
  <c r="Q46" i="2"/>
  <c r="Q55" i="2"/>
  <c r="Q58" i="2"/>
  <c r="U62" i="2" s="1"/>
  <c r="Q72" i="2"/>
  <c r="Q5" i="2"/>
  <c r="Q12" i="2"/>
  <c r="Q14" i="2"/>
  <c r="Q19" i="2"/>
  <c r="Q23" i="2"/>
  <c r="Q27" i="2"/>
  <c r="Q29" i="2"/>
  <c r="Q33" i="2"/>
  <c r="Q37" i="2"/>
  <c r="Q39" i="2"/>
  <c r="U11" i="2"/>
  <c r="Q13" i="2"/>
  <c r="Q15" i="2"/>
  <c r="Q20" i="2"/>
  <c r="Q22" i="2"/>
  <c r="Q24" i="2"/>
  <c r="Q26" i="2"/>
  <c r="Q28" i="2"/>
  <c r="Q38" i="2"/>
  <c r="G36" i="6"/>
  <c r="K79" i="2"/>
  <c r="H42" i="2"/>
  <c r="H49" i="2" s="1"/>
  <c r="L28" i="6"/>
  <c r="M28" i="6" s="1"/>
  <c r="L6" i="6"/>
  <c r="L9" i="6"/>
  <c r="Q68" i="2"/>
  <c r="Q34" i="2"/>
  <c r="U40" i="2"/>
  <c r="L10" i="6"/>
  <c r="J15" i="6"/>
  <c r="L11" i="6"/>
  <c r="L12" i="6"/>
  <c r="L32" i="6"/>
  <c r="M32" i="6" s="1"/>
  <c r="J13" i="6"/>
  <c r="L7" i="6"/>
  <c r="L8" i="6"/>
  <c r="J36" i="6"/>
  <c r="K36" i="6" s="1"/>
  <c r="F13" i="6"/>
  <c r="O48" i="2"/>
  <c r="Q32" i="2"/>
  <c r="Q53" i="2"/>
  <c r="Q69" i="2"/>
  <c r="N49" i="2"/>
  <c r="Q7" i="2"/>
  <c r="Q64" i="2"/>
  <c r="U67" i="2" s="1"/>
  <c r="Q74" i="2"/>
  <c r="U77" i="2" s="1"/>
  <c r="P48" i="2"/>
  <c r="E79" i="2"/>
  <c r="K42" i="2"/>
  <c r="K49" i="2" s="1"/>
  <c r="U33" i="2"/>
  <c r="Q78" i="2"/>
  <c r="U79" i="2" s="1"/>
  <c r="F15" i="6"/>
  <c r="G15" i="6"/>
  <c r="G5" i="6"/>
  <c r="R37" i="1"/>
  <c r="G49" i="2"/>
  <c r="E42" i="2"/>
  <c r="E49" i="2" s="1"/>
  <c r="H79" i="2"/>
  <c r="P79" i="2"/>
  <c r="P42" i="2"/>
  <c r="Q45" i="2"/>
  <c r="O79" i="2"/>
  <c r="Q11" i="2"/>
  <c r="U72" i="2" l="1"/>
  <c r="Q48" i="2"/>
  <c r="O49" i="2"/>
  <c r="R79" i="2" s="1"/>
  <c r="V40" i="2"/>
  <c r="U57" i="2"/>
  <c r="V18" i="2"/>
  <c r="V26" i="2"/>
  <c r="V33" i="2"/>
  <c r="M15" i="6"/>
  <c r="P49" i="2"/>
  <c r="S79" i="2" s="1"/>
  <c r="R38" i="1"/>
  <c r="L36" i="6"/>
  <c r="M36" i="6" s="1"/>
  <c r="L5" i="6"/>
  <c r="G13" i="6"/>
  <c r="S37" i="1"/>
  <c r="S38" i="1"/>
  <c r="T37" i="1"/>
  <c r="Q79" i="2"/>
  <c r="Q42" i="2"/>
  <c r="Q49" i="2" s="1"/>
  <c r="V11" i="2"/>
  <c r="T38" i="1" l="1"/>
  <c r="L13" i="6"/>
  <c r="T79" i="2"/>
  <c r="V79" i="2" s="1"/>
  <c r="M10" i="6" l="1"/>
  <c r="M11" i="6"/>
  <c r="I14" i="6"/>
  <c r="M7" i="6"/>
  <c r="H14" i="6"/>
  <c r="M6" i="6"/>
  <c r="M8" i="6"/>
  <c r="D14" i="6"/>
  <c r="K14" i="6"/>
  <c r="E14" i="6"/>
  <c r="C14" i="6"/>
  <c r="M9" i="6"/>
  <c r="M12" i="6"/>
  <c r="M5" i="6"/>
  <c r="F14" i="6" l="1"/>
  <c r="J14" i="6"/>
  <c r="M14" i="6"/>
  <c r="G14" i="6"/>
</calcChain>
</file>

<file path=xl/sharedStrings.xml><?xml version="1.0" encoding="utf-8"?>
<sst xmlns="http://schemas.openxmlformats.org/spreadsheetml/2006/main" count="212" uniqueCount="126">
  <si>
    <t>(新店校區)</t>
  </si>
  <si>
    <t>【新店校區】</t>
    <phoneticPr fontId="1" type="noConversion"/>
  </si>
  <si>
    <t>部別</t>
    <phoneticPr fontId="1" type="noConversion"/>
  </si>
  <si>
    <t>科別</t>
    <phoneticPr fontId="1" type="noConversion"/>
  </si>
  <si>
    <t>護理</t>
    <phoneticPr fontId="1" type="noConversion"/>
  </si>
  <si>
    <t>幼保</t>
    <phoneticPr fontId="1" type="noConversion"/>
  </si>
  <si>
    <t>妝管</t>
    <phoneticPr fontId="1" type="noConversion"/>
  </si>
  <si>
    <t>小計</t>
    <phoneticPr fontId="1" type="noConversion"/>
  </si>
  <si>
    <t>年級/性別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</si>
  <si>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</si>
  <si>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</si>
  <si>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</si>
  <si>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五專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</si>
  <si>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</si>
  <si>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</si>
  <si>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</si>
  <si>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</si>
  <si>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</si>
  <si>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小計(不含延修生)</t>
    <phoneticPr fontId="1" type="noConversion"/>
  </si>
  <si>
    <t>小計(含延修生)</t>
    <phoneticPr fontId="1" type="noConversion"/>
  </si>
  <si>
    <t>日間部
總 計</t>
    <phoneticPr fontId="1" type="noConversion"/>
  </si>
  <si>
    <t>(不含延修生)</t>
    <phoneticPr fontId="1" type="noConversion"/>
  </si>
  <si>
    <t>(含延修生)</t>
    <phoneticPr fontId="1" type="noConversion"/>
  </si>
  <si>
    <t>在職專班</t>
    <phoneticPr fontId="1" type="noConversion"/>
  </si>
  <si>
    <t>在職班 總計</t>
    <phoneticPr fontId="1" type="noConversion"/>
  </si>
  <si>
    <r>
      <t>新店校區</t>
    </r>
    <r>
      <rPr>
        <b/>
        <sz val="12"/>
        <rFont val="標楷體"/>
        <family val="4"/>
        <charset val="136"/>
      </rPr>
      <t xml:space="preserve">
總計</t>
    </r>
    <phoneticPr fontId="1" type="noConversion"/>
  </si>
  <si>
    <t>【宜蘭校區】</t>
    <phoneticPr fontId="1" type="noConversion"/>
  </si>
  <si>
    <t>宜蘭小計</t>
    <phoneticPr fontId="1" type="noConversion"/>
  </si>
  <si>
    <t>五
專</t>
    <phoneticPr fontId="1" type="noConversion"/>
  </si>
  <si>
    <t>全校總人數</t>
    <phoneticPr fontId="1" type="noConversion"/>
  </si>
  <si>
    <t>(新店+宜蘭)</t>
    <phoneticPr fontId="1" type="noConversion"/>
  </si>
  <si>
    <r>
      <t xml:space="preserve">宜蘭校區
</t>
    </r>
    <r>
      <rPr>
        <b/>
        <sz val="12"/>
        <rFont val="標楷體"/>
        <family val="4"/>
        <charset val="136"/>
      </rPr>
      <t>總計</t>
    </r>
    <phoneticPr fontId="1" type="noConversion"/>
  </si>
  <si>
    <t>班別/性別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</si>
  <si>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</si>
  <si>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</si>
  <si>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</si>
  <si>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男</t>
    <phoneticPr fontId="1" type="noConversion"/>
  </si>
  <si>
    <t>五專</t>
    <phoneticPr fontId="1" type="noConversion"/>
  </si>
  <si>
    <t>延修生</t>
    <phoneticPr fontId="1" type="noConversion"/>
  </si>
  <si>
    <t>小計</t>
    <phoneticPr fontId="1" type="noConversion"/>
  </si>
  <si>
    <t>在職專班</t>
    <phoneticPr fontId="1" type="noConversion"/>
  </si>
  <si>
    <t>21B</t>
    <phoneticPr fontId="1" type="noConversion"/>
  </si>
  <si>
    <t>22B</t>
    <phoneticPr fontId="1" type="noConversion"/>
  </si>
  <si>
    <t>小計</t>
    <phoneticPr fontId="1" type="noConversion"/>
  </si>
  <si>
    <t>新店校區
總計(含延修)</t>
    <phoneticPr fontId="1" type="noConversion"/>
  </si>
  <si>
    <t>(宜蘭校區)</t>
    <phoneticPr fontId="1" type="noConversion"/>
  </si>
  <si>
    <t>部別</t>
    <phoneticPr fontId="1" type="noConversion"/>
  </si>
  <si>
    <t>科別</t>
    <phoneticPr fontId="1" type="noConversion"/>
  </si>
  <si>
    <t>護理(N)</t>
    <phoneticPr fontId="1" type="noConversion"/>
  </si>
  <si>
    <t>餐旅(H)</t>
    <phoneticPr fontId="1" type="noConversion"/>
  </si>
  <si>
    <t>數媒(M)</t>
    <phoneticPr fontId="1" type="noConversion"/>
  </si>
  <si>
    <t>小計</t>
    <phoneticPr fontId="1" type="noConversion"/>
  </si>
  <si>
    <t>班別/性別</t>
    <phoneticPr fontId="1" type="noConversion"/>
  </si>
  <si>
    <t>女</t>
    <phoneticPr fontId="1" type="noConversion"/>
  </si>
  <si>
    <t>計</t>
    <phoneticPr fontId="1" type="noConversion"/>
  </si>
  <si>
    <t>五專</t>
    <phoneticPr fontId="1" type="noConversion"/>
  </si>
  <si>
    <t>全校總人數</t>
    <phoneticPr fontId="1" type="noConversion"/>
  </si>
  <si>
    <t>(新店+宜蘭)</t>
    <phoneticPr fontId="1" type="noConversion"/>
  </si>
  <si>
    <t>延修生</t>
    <phoneticPr fontId="1" type="noConversion"/>
  </si>
  <si>
    <t>未含延修總數</t>
    <phoneticPr fontId="1" type="noConversion"/>
  </si>
  <si>
    <t>宜蘭校區
總計(含延修)</t>
    <phoneticPr fontId="1" type="noConversion"/>
  </si>
  <si>
    <r>
      <rPr>
        <sz val="13"/>
        <rFont val="標楷體"/>
        <family val="4"/>
        <charset val="136"/>
      </rPr>
      <t>合計</t>
    </r>
  </si>
  <si>
    <t>口照</t>
    <phoneticPr fontId="1" type="noConversion"/>
  </si>
  <si>
    <t>口照</t>
    <phoneticPr fontId="1" type="noConversion"/>
  </si>
  <si>
    <t>21A</t>
    <phoneticPr fontId="1" type="noConversion"/>
  </si>
  <si>
    <r>
      <rPr>
        <b/>
        <sz val="10"/>
        <rFont val="標楷體"/>
        <family val="4"/>
        <charset val="136"/>
      </rPr>
      <t>本學期新增</t>
    </r>
    <phoneticPr fontId="1" type="noConversion"/>
  </si>
  <si>
    <r>
      <rPr>
        <b/>
        <sz val="12"/>
        <rFont val="標楷體"/>
        <family val="4"/>
        <charset val="136"/>
      </rPr>
      <t xml:space="preserve">小計
</t>
    </r>
    <r>
      <rPr>
        <b/>
        <sz val="6"/>
        <rFont val="Times New Roman"/>
        <family val="1"/>
      </rPr>
      <t>(</t>
    </r>
    <r>
      <rPr>
        <b/>
        <sz val="6"/>
        <rFont val="標楷體"/>
        <family val="4"/>
        <charset val="136"/>
      </rPr>
      <t>休學中</t>
    </r>
    <r>
      <rPr>
        <b/>
        <sz val="6"/>
        <rFont val="Times New Roman"/>
        <family val="1"/>
      </rPr>
      <t>+</t>
    </r>
    <r>
      <rPr>
        <b/>
        <sz val="6"/>
        <rFont val="標楷體"/>
        <family val="4"/>
        <charset val="136"/>
      </rPr>
      <t>新增</t>
    </r>
    <r>
      <rPr>
        <b/>
        <sz val="6"/>
        <rFont val="Times New Roman"/>
        <family val="1"/>
      </rPr>
      <t>)</t>
    </r>
    <phoneticPr fontId="1" type="noConversion"/>
  </si>
  <si>
    <r>
      <rPr>
        <b/>
        <sz val="12"/>
        <rFont val="標楷體"/>
        <family val="4"/>
        <charset val="136"/>
      </rPr>
      <t>小計</t>
    </r>
    <phoneticPr fontId="1" type="noConversion"/>
  </si>
  <si>
    <r>
      <rPr>
        <b/>
        <sz val="12"/>
        <rFont val="標楷體"/>
        <family val="4"/>
        <charset val="136"/>
      </rPr>
      <t>人數</t>
    </r>
    <phoneticPr fontId="1" type="noConversion"/>
  </si>
  <si>
    <r>
      <rPr>
        <b/>
        <sz val="12"/>
        <rFont val="標楷體"/>
        <family val="4"/>
        <charset val="136"/>
      </rPr>
      <t>比率</t>
    </r>
    <phoneticPr fontId="1" type="noConversion"/>
  </si>
  <si>
    <r>
      <rPr>
        <sz val="12"/>
        <rFont val="標楷體"/>
        <family val="4"/>
        <charset val="136"/>
      </rPr>
      <t>志趣不合</t>
    </r>
    <phoneticPr fontId="1" type="noConversion"/>
  </si>
  <si>
    <r>
      <rPr>
        <sz val="12"/>
        <rFont val="標楷體"/>
        <family val="4"/>
        <charset val="136"/>
      </rPr>
      <t>經濟因素</t>
    </r>
    <phoneticPr fontId="1" type="noConversion"/>
  </si>
  <si>
    <r>
      <rPr>
        <sz val="12"/>
        <rFont val="標楷體"/>
        <family val="4"/>
        <charset val="136"/>
      </rPr>
      <t>家庭因素</t>
    </r>
    <phoneticPr fontId="1" type="noConversion"/>
  </si>
  <si>
    <r>
      <rPr>
        <sz val="12"/>
        <rFont val="標楷體"/>
        <family val="4"/>
        <charset val="136"/>
      </rPr>
      <t>工作因素</t>
    </r>
    <phoneticPr fontId="1" type="noConversion"/>
  </si>
  <si>
    <r>
      <rPr>
        <sz val="12"/>
        <rFont val="標楷體"/>
        <family val="4"/>
        <charset val="136"/>
      </rPr>
      <t>操行因素</t>
    </r>
    <phoneticPr fontId="1" type="noConversion"/>
  </si>
  <si>
    <r>
      <rPr>
        <sz val="12"/>
        <rFont val="標楷體"/>
        <family val="4"/>
        <charset val="136"/>
      </rPr>
      <t>因病</t>
    </r>
    <phoneticPr fontId="1" type="noConversion"/>
  </si>
  <si>
    <r>
      <rPr>
        <sz val="12"/>
        <rFont val="標楷體"/>
        <family val="4"/>
        <charset val="136"/>
      </rPr>
      <t>其他</t>
    </r>
    <phoneticPr fontId="1" type="noConversion"/>
  </si>
  <si>
    <r>
      <rPr>
        <sz val="8"/>
        <rFont val="標楷體"/>
        <family val="4"/>
        <charset val="136"/>
      </rPr>
      <t>佔休退
學生比率</t>
    </r>
    <phoneticPr fontId="1" type="noConversion"/>
  </si>
  <si>
    <r>
      <rPr>
        <sz val="8"/>
        <rFont val="標楷體"/>
        <family val="4"/>
        <charset val="136"/>
      </rPr>
      <t>佔全校
學生比率</t>
    </r>
    <phoneticPr fontId="1" type="noConversion"/>
  </si>
  <si>
    <r>
      <rPr>
        <b/>
        <sz val="12"/>
        <rFont val="標楷體"/>
        <family val="4"/>
        <charset val="136"/>
      </rPr>
      <t>休學率</t>
    </r>
    <phoneticPr fontId="1" type="noConversion"/>
  </si>
  <si>
    <r>
      <rPr>
        <b/>
        <sz val="12"/>
        <rFont val="標楷體"/>
        <family val="4"/>
        <charset val="136"/>
      </rPr>
      <t>退學率</t>
    </r>
    <phoneticPr fontId="1" type="noConversion"/>
  </si>
  <si>
    <r>
      <rPr>
        <b/>
        <sz val="12"/>
        <rFont val="標楷體"/>
        <family val="4"/>
        <charset val="136"/>
      </rPr>
      <t>休退率</t>
    </r>
    <phoneticPr fontId="1" type="noConversion"/>
  </si>
  <si>
    <r>
      <rPr>
        <sz val="12"/>
        <rFont val="標楷體"/>
        <family val="4"/>
        <charset val="136"/>
      </rPr>
      <t>護理科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新店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</si>
  <si>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妝管科</t>
    </r>
    <phoneticPr fontId="1" type="noConversion"/>
  </si>
  <si>
    <r>
      <rPr>
        <sz val="12"/>
        <rFont val="標楷體"/>
        <family val="4"/>
        <charset val="136"/>
      </rPr>
      <t>口照科</t>
    </r>
    <phoneticPr fontId="1" type="noConversion"/>
  </si>
  <si>
    <r>
      <rPr>
        <sz val="12"/>
        <rFont val="標楷體"/>
        <family val="4"/>
        <charset val="136"/>
      </rPr>
      <t>護理科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宜蘭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</si>
  <si>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餐旅科</t>
    </r>
    <phoneticPr fontId="1" type="noConversion"/>
  </si>
  <si>
    <r>
      <rPr>
        <sz val="12"/>
        <rFont val="標楷體"/>
        <family val="4"/>
        <charset val="136"/>
      </rPr>
      <t>數媒科</t>
    </r>
    <phoneticPr fontId="1" type="noConversion"/>
  </si>
  <si>
    <r>
      <rPr>
        <sz val="13"/>
        <rFont val="標楷體"/>
        <family val="4"/>
        <charset val="136"/>
      </rPr>
      <t>合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計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</si>
  <si>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※志趣不合：指重考、轉學、逾期未註冊、休學逾期未復學等原因。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</si>
  <si>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※學業因素：指學業成績達退學標準、曠課逾規定時間、延長修業年限屆滿等原因。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</si>
  <si>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※操行成績：指違反校規、操行不及格等原因。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</si>
  <si>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※其他：死亡、延修生無學分可修課、懷孕生產等因素。</t>
    </r>
    <phoneticPr fontId="1" type="noConversion"/>
  </si>
  <si>
    <r>
      <rPr>
        <sz val="12"/>
        <rFont val="標楷體"/>
        <family val="4"/>
        <charset val="136"/>
      </rPr>
      <t>休學人數</t>
    </r>
    <phoneticPr fontId="1" type="noConversion"/>
  </si>
  <si>
    <r>
      <rPr>
        <sz val="14"/>
        <rFont val="標楷體"/>
        <family val="4"/>
        <charset val="136"/>
      </rPr>
      <t>退學人數</t>
    </r>
    <phoneticPr fontId="1" type="noConversion"/>
  </si>
  <si>
    <r>
      <rPr>
        <sz val="13"/>
        <rFont val="標楷體"/>
        <family val="4"/>
        <charset val="136"/>
      </rPr>
      <t>各科休退合計</t>
    </r>
    <phoneticPr fontId="1" type="noConversion"/>
  </si>
  <si>
    <r>
      <rPr>
        <sz val="12"/>
        <rFont val="標楷體"/>
        <family val="4"/>
        <charset val="136"/>
      </rPr>
      <t>各校區休退總計</t>
    </r>
    <phoneticPr fontId="1" type="noConversion"/>
  </si>
  <si>
    <r>
      <rPr>
        <b/>
        <sz val="12"/>
        <rFont val="標楷體"/>
        <family val="4"/>
        <charset val="136"/>
      </rPr>
      <t>休學中</t>
    </r>
    <phoneticPr fontId="1" type="noConversion"/>
  </si>
  <si>
    <r>
      <rPr>
        <b/>
        <sz val="12"/>
        <rFont val="標楷體"/>
        <family val="4"/>
        <charset val="136"/>
      </rPr>
      <t>新增人數</t>
    </r>
    <phoneticPr fontId="1" type="noConversion"/>
  </si>
  <si>
    <r>
      <rPr>
        <sz val="12"/>
        <rFont val="標楷體"/>
        <family val="4"/>
        <charset val="136"/>
      </rPr>
      <t>幼保科</t>
    </r>
    <phoneticPr fontId="1" type="noConversion"/>
  </si>
  <si>
    <r>
      <t xml:space="preserve">    </t>
    </r>
    <r>
      <rPr>
        <b/>
        <sz val="12"/>
        <rFont val="標楷體"/>
        <family val="4"/>
        <charset val="136"/>
      </rPr>
      <t>人數
原因</t>
    </r>
    <phoneticPr fontId="1" type="noConversion"/>
  </si>
  <si>
    <r>
      <rPr>
        <sz val="9"/>
        <rFont val="標楷體"/>
        <family val="4"/>
        <charset val="136"/>
      </rPr>
      <t>上學期休學，目前休學中</t>
    </r>
    <phoneticPr fontId="1" type="noConversion"/>
  </si>
  <si>
    <r>
      <rPr>
        <sz val="14"/>
        <rFont val="標楷體"/>
        <family val="4"/>
        <charset val="136"/>
      </rPr>
      <t>休學人數</t>
    </r>
    <phoneticPr fontId="1" type="noConversion"/>
  </si>
  <si>
    <r>
      <rPr>
        <sz val="14"/>
        <rFont val="標楷體"/>
        <family val="4"/>
        <charset val="136"/>
      </rPr>
      <t>合計</t>
    </r>
    <phoneticPr fontId="1" type="noConversion"/>
  </si>
  <si>
    <r>
      <rPr>
        <sz val="9"/>
        <rFont val="標楷體"/>
        <family val="4"/>
        <charset val="136"/>
      </rPr>
      <t>扣除重覆人數</t>
    </r>
    <r>
      <rPr>
        <sz val="7"/>
        <rFont val="Times New Roman"/>
        <family val="1"/>
      </rPr>
      <t>(</t>
    </r>
    <r>
      <rPr>
        <sz val="7"/>
        <rFont val="標楷體"/>
        <family val="4"/>
        <charset val="136"/>
      </rPr>
      <t>原休學再改退學</t>
    </r>
    <r>
      <rPr>
        <sz val="7"/>
        <rFont val="Times New Roman"/>
        <family val="1"/>
      </rPr>
      <t>)</t>
    </r>
    <phoneticPr fontId="1" type="noConversion"/>
  </si>
  <si>
    <r>
      <t xml:space="preserve">     </t>
    </r>
    <r>
      <rPr>
        <b/>
        <sz val="12"/>
        <rFont val="標楷體"/>
        <family val="4"/>
        <charset val="136"/>
      </rPr>
      <t>人數比率
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別</t>
    </r>
    <phoneticPr fontId="1" type="noConversion"/>
  </si>
  <si>
    <r>
      <t>耕莘健康管理專科學校108學年度第1學期</t>
    </r>
    <r>
      <rPr>
        <b/>
        <i/>
        <sz val="16"/>
        <rFont val="標楷體"/>
        <family val="4"/>
        <charset val="136"/>
      </rPr>
      <t>各班</t>
    </r>
    <r>
      <rPr>
        <sz val="16"/>
        <rFont val="標楷體"/>
        <family val="4"/>
        <charset val="136"/>
      </rPr>
      <t>學生人數表</t>
    </r>
    <phoneticPr fontId="1" type="noConversion"/>
  </si>
  <si>
    <t>耕莘健康管理專科學校108學年度第1學期學生人數統計總表</t>
    <phoneticPr fontId="1" type="noConversion"/>
  </si>
  <si>
    <r>
      <t xml:space="preserve">    108</t>
    </r>
    <r>
      <rPr>
        <sz val="18"/>
        <rFont val="標楷體"/>
        <family val="4"/>
        <charset val="136"/>
      </rPr>
      <t>學年度第</t>
    </r>
    <r>
      <rPr>
        <sz val="18"/>
        <rFont val="Times New Roman"/>
        <family val="1"/>
      </rPr>
      <t>1</t>
    </r>
    <r>
      <rPr>
        <sz val="18"/>
        <rFont val="標楷體"/>
        <family val="4"/>
        <charset val="136"/>
      </rPr>
      <t>學期休退學生人數暨原因統計表</t>
    </r>
    <phoneticPr fontId="1" type="noConversion"/>
  </si>
  <si>
    <r>
      <t>108</t>
    </r>
    <r>
      <rPr>
        <sz val="18"/>
        <rFont val="標楷體"/>
        <family val="4"/>
        <charset val="136"/>
      </rPr>
      <t>學年度第</t>
    </r>
    <r>
      <rPr>
        <sz val="18"/>
        <rFont val="Times New Roman"/>
        <family val="1"/>
      </rPr>
      <t>1</t>
    </r>
    <r>
      <rPr>
        <sz val="18"/>
        <rFont val="標楷體"/>
        <family val="4"/>
        <charset val="136"/>
      </rPr>
      <t>學期各科休退學生人數統計表</t>
    </r>
    <phoneticPr fontId="1" type="noConversion"/>
  </si>
  <si>
    <r>
      <rPr>
        <sz val="12"/>
        <rFont val="標楷體"/>
        <family val="4"/>
        <charset val="136"/>
      </rPr>
      <t>學業因素</t>
    </r>
    <phoneticPr fontId="1" type="noConversion"/>
  </si>
  <si>
    <t>餐旅</t>
    <phoneticPr fontId="1" type="noConversion"/>
  </si>
  <si>
    <t>數媒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</si>
  <si>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</si>
  <si>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</si>
  <si>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</si>
  <si>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22A</t>
  </si>
  <si>
    <r>
      <t>8-9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/>
    </r>
    <phoneticPr fontId="1" type="noConversion"/>
  </si>
  <si>
    <t>美保科</t>
    <phoneticPr fontId="1" type="noConversion"/>
  </si>
  <si>
    <t>統計日期：108年10月31日止</t>
    <phoneticPr fontId="1" type="noConversion"/>
  </si>
  <si>
    <r>
      <rPr>
        <sz val="12"/>
        <color rgb="FF000000"/>
        <rFont val="標楷體"/>
        <family val="4"/>
        <charset val="136"/>
      </rPr>
      <t>註：統計資料來源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標楷體"/>
        <family val="4"/>
        <charset val="136"/>
      </rPr>
      <t>日</t>
    </r>
    <r>
      <rPr>
        <sz val="12"/>
        <color indexed="8"/>
        <rFont val="Times New Roman"/>
        <family val="1"/>
      </rPr>
      <t/>
    </r>
    <phoneticPr fontId="1" type="noConversion"/>
  </si>
  <si>
    <r>
      <t>10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/>
    </r>
    <phoneticPr fontId="1" type="noConversion"/>
  </si>
  <si>
    <r>
      <t>備註：</t>
    </r>
    <r>
      <rPr>
        <sz val="11"/>
        <rFont val="標楷體"/>
        <family val="4"/>
        <charset val="136"/>
      </rPr>
      <t>全校學生比率分母之學生總數為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月</t>
    </r>
    <r>
      <rPr>
        <sz val="11"/>
        <rFont val="標楷體"/>
        <family val="4"/>
        <charset val="136"/>
      </rPr>
      <t>專科部及在職專班等各類學制學生人數。</t>
    </r>
    <phoneticPr fontId="1" type="noConversion"/>
  </si>
  <si>
    <t>六</t>
    <phoneticPr fontId="1" type="noConversion"/>
  </si>
  <si>
    <t>七</t>
    <phoneticPr fontId="1" type="noConversion"/>
  </si>
  <si>
    <t>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</si>
</sst>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.0%"/>
  </numFmts>
  <fonts count="4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9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b/>
      <sz val="10"/>
      <name val="標楷體"/>
      <family val="4"/>
      <charset val="136"/>
    </font>
    <font>
      <b/>
      <i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8"/>
      <name val="標楷體"/>
      <family val="4"/>
      <charset val="136"/>
    </font>
    <font>
      <sz val="7"/>
      <name val="標楷體"/>
      <family val="4"/>
      <charset val="136"/>
    </font>
    <font>
      <sz val="13"/>
      <name val="標楷體"/>
      <family val="4"/>
      <charset val="136"/>
    </font>
    <font>
      <sz val="12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b/>
      <sz val="6"/>
      <name val="標楷體"/>
      <family val="4"/>
      <charset val="136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細明體"/>
      <family val="3"/>
      <charset val="136"/>
    </font>
    <font>
      <sz val="10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23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/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double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hair">
        <color indexed="64"/>
      </diagonal>
    </border>
    <border>
      <left/>
      <right/>
      <top/>
      <bottom style="dashed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dashed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5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2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6" fillId="2" borderId="19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7" fillId="3" borderId="27" xfId="0" applyFont="1" applyFill="1" applyBorder="1" applyAlignment="1">
      <alignment vertical="center" shrinkToFit="1"/>
    </xf>
    <xf numFmtId="0" fontId="6" fillId="3" borderId="28" xfId="0" applyFont="1" applyFill="1" applyBorder="1" applyAlignment="1">
      <alignment vertical="center" shrinkToFit="1"/>
    </xf>
    <xf numFmtId="0" fontId="6" fillId="3" borderId="29" xfId="0" applyFont="1" applyFill="1" applyBorder="1" applyAlignment="1">
      <alignment vertical="center" shrinkToFit="1"/>
    </xf>
    <xf numFmtId="0" fontId="6" fillId="3" borderId="30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32" xfId="0" applyFont="1" applyFill="1" applyBorder="1" applyAlignment="1">
      <alignment vertical="center" shrinkToFit="1"/>
    </xf>
    <xf numFmtId="0" fontId="6" fillId="3" borderId="33" xfId="0" applyFont="1" applyFill="1" applyBorder="1" applyAlignment="1">
      <alignment vertical="center" shrinkToFit="1"/>
    </xf>
    <xf numFmtId="0" fontId="6" fillId="3" borderId="34" xfId="0" applyFont="1" applyFill="1" applyBorder="1" applyAlignment="1">
      <alignment vertical="center" shrinkToFit="1"/>
    </xf>
    <xf numFmtId="0" fontId="6" fillId="3" borderId="35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7" fillId="3" borderId="36" xfId="0" applyFont="1" applyFill="1" applyBorder="1" applyAlignment="1">
      <alignment vertical="center" shrinkToFit="1"/>
    </xf>
    <xf numFmtId="0" fontId="6" fillId="3" borderId="37" xfId="0" applyFont="1" applyFill="1" applyBorder="1" applyAlignment="1">
      <alignment vertical="center" shrinkToFit="1"/>
    </xf>
    <xf numFmtId="0" fontId="6" fillId="3" borderId="38" xfId="0" applyFont="1" applyFill="1" applyBorder="1" applyAlignment="1">
      <alignment vertical="center" shrinkToFit="1"/>
    </xf>
    <xf numFmtId="0" fontId="6" fillId="3" borderId="39" xfId="0" applyFont="1" applyFill="1" applyBorder="1" applyAlignment="1">
      <alignment vertical="center" shrinkToFit="1"/>
    </xf>
    <xf numFmtId="0" fontId="6" fillId="3" borderId="40" xfId="0" applyFont="1" applyFill="1" applyBorder="1" applyAlignment="1">
      <alignment vertical="center" shrinkToFit="1"/>
    </xf>
    <xf numFmtId="0" fontId="6" fillId="3" borderId="41" xfId="0" applyFont="1" applyFill="1" applyBorder="1" applyAlignment="1">
      <alignment vertical="center" shrinkToFit="1"/>
    </xf>
    <xf numFmtId="0" fontId="6" fillId="3" borderId="42" xfId="0" applyFont="1" applyFill="1" applyBorder="1" applyAlignment="1">
      <alignment vertical="center" shrinkToFit="1"/>
    </xf>
    <xf numFmtId="0" fontId="6" fillId="3" borderId="43" xfId="0" applyFont="1" applyFill="1" applyBorder="1" applyAlignment="1">
      <alignment vertical="center" shrinkToFit="1"/>
    </xf>
    <xf numFmtId="0" fontId="6" fillId="3" borderId="4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3" borderId="45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6" fillId="3" borderId="47" xfId="0" applyFont="1" applyFill="1" applyBorder="1" applyAlignment="1">
      <alignment vertical="center" shrinkToFit="1"/>
    </xf>
    <xf numFmtId="0" fontId="7" fillId="2" borderId="48" xfId="0" applyFont="1" applyFill="1" applyBorder="1" applyAlignment="1">
      <alignment vertical="center" shrinkToFit="1"/>
    </xf>
    <xf numFmtId="0" fontId="10" fillId="2" borderId="49" xfId="0" applyFont="1" applyFill="1" applyBorder="1" applyAlignment="1">
      <alignment vertical="center" shrinkToFit="1"/>
    </xf>
    <xf numFmtId="0" fontId="10" fillId="2" borderId="50" xfId="0" applyFont="1" applyFill="1" applyBorder="1" applyAlignment="1">
      <alignment vertical="center" shrinkToFit="1"/>
    </xf>
    <xf numFmtId="0" fontId="10" fillId="2" borderId="51" xfId="0" applyFont="1" applyFill="1" applyBorder="1" applyAlignment="1">
      <alignment vertical="center" shrinkToFit="1"/>
    </xf>
    <xf numFmtId="0" fontId="10" fillId="2" borderId="52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7" fillId="2" borderId="36" xfId="0" applyFont="1" applyFill="1" applyBorder="1" applyAlignment="1">
      <alignment vertical="center" shrinkToFit="1"/>
    </xf>
    <xf numFmtId="0" fontId="10" fillId="2" borderId="37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" borderId="54" xfId="0" applyFont="1" applyFill="1" applyBorder="1" applyAlignment="1">
      <alignment vertical="center" shrinkToFit="1"/>
    </xf>
    <xf numFmtId="0" fontId="6" fillId="3" borderId="55" xfId="0" applyFont="1" applyFill="1" applyBorder="1" applyAlignment="1">
      <alignment vertical="center" shrinkToFit="1"/>
    </xf>
    <xf numFmtId="0" fontId="6" fillId="3" borderId="56" xfId="0" applyFont="1" applyFill="1" applyBorder="1" applyAlignment="1">
      <alignment vertical="center" shrinkToFit="1"/>
    </xf>
    <xf numFmtId="0" fontId="6" fillId="3" borderId="57" xfId="0" applyFont="1" applyFill="1" applyBorder="1" applyAlignment="1">
      <alignment vertical="center" shrinkToFit="1"/>
    </xf>
    <xf numFmtId="0" fontId="6" fillId="3" borderId="58" xfId="0" applyFont="1" applyFill="1" applyBorder="1" applyAlignment="1">
      <alignment vertical="center" shrinkToFit="1"/>
    </xf>
    <xf numFmtId="0" fontId="7" fillId="2" borderId="59" xfId="0" applyFont="1" applyFill="1" applyBorder="1" applyAlignment="1">
      <alignment vertical="center" shrinkToFit="1"/>
    </xf>
    <xf numFmtId="0" fontId="10" fillId="2" borderId="60" xfId="0" applyFont="1" applyFill="1" applyBorder="1" applyAlignment="1">
      <alignment vertical="center" shrinkToFit="1"/>
    </xf>
    <xf numFmtId="0" fontId="10" fillId="2" borderId="61" xfId="0" applyFont="1" applyFill="1" applyBorder="1" applyAlignment="1">
      <alignment vertical="center" shrinkToFit="1"/>
    </xf>
    <xf numFmtId="0" fontId="10" fillId="2" borderId="62" xfId="0" applyFont="1" applyFill="1" applyBorder="1" applyAlignment="1">
      <alignment vertical="center" shrinkToFit="1"/>
    </xf>
    <xf numFmtId="0" fontId="10" fillId="2" borderId="63" xfId="0" applyFont="1" applyFill="1" applyBorder="1" applyAlignment="1">
      <alignment vertical="center" shrinkToFit="1"/>
    </xf>
    <xf numFmtId="0" fontId="10" fillId="2" borderId="64" xfId="0" applyFont="1" applyFill="1" applyBorder="1" applyAlignment="1">
      <alignment vertical="center" shrinkToFit="1"/>
    </xf>
    <xf numFmtId="0" fontId="10" fillId="2" borderId="65" xfId="0" applyFont="1" applyFill="1" applyBorder="1" applyAlignment="1">
      <alignment vertical="center" shrinkToFit="1"/>
    </xf>
    <xf numFmtId="0" fontId="7" fillId="2" borderId="66" xfId="0" applyFont="1" applyFill="1" applyBorder="1" applyAlignment="1">
      <alignment vertical="center" shrinkToFit="1"/>
    </xf>
    <xf numFmtId="0" fontId="10" fillId="2" borderId="67" xfId="0" applyFont="1" applyFill="1" applyBorder="1" applyAlignment="1">
      <alignment vertical="center" shrinkToFit="1"/>
    </xf>
    <xf numFmtId="0" fontId="10" fillId="2" borderId="68" xfId="0" applyFont="1" applyFill="1" applyBorder="1" applyAlignment="1">
      <alignment vertical="center" shrinkToFit="1"/>
    </xf>
    <xf numFmtId="0" fontId="10" fillId="2" borderId="69" xfId="0" applyFont="1" applyFill="1" applyBorder="1" applyAlignment="1">
      <alignment vertical="center" shrinkToFit="1"/>
    </xf>
    <xf numFmtId="0" fontId="10" fillId="2" borderId="70" xfId="0" applyFont="1" applyFill="1" applyBorder="1" applyAlignment="1">
      <alignment vertical="center" shrinkToFit="1"/>
    </xf>
    <xf numFmtId="0" fontId="10" fillId="2" borderId="71" xfId="0" applyFont="1" applyFill="1" applyBorder="1" applyAlignment="1">
      <alignment vertical="center" shrinkToFit="1"/>
    </xf>
    <xf numFmtId="0" fontId="10" fillId="2" borderId="72" xfId="0" applyFont="1" applyFill="1" applyBorder="1" applyAlignment="1">
      <alignment vertical="center" shrinkToFit="1"/>
    </xf>
    <xf numFmtId="0" fontId="7" fillId="4" borderId="73" xfId="0" applyFont="1" applyFill="1" applyBorder="1" applyAlignment="1">
      <alignment vertical="center" shrinkToFit="1"/>
    </xf>
    <xf numFmtId="0" fontId="9" fillId="4" borderId="74" xfId="0" applyFont="1" applyFill="1" applyBorder="1" applyAlignment="1">
      <alignment vertical="center" shrinkToFit="1"/>
    </xf>
    <xf numFmtId="0" fontId="9" fillId="4" borderId="75" xfId="0" applyFont="1" applyFill="1" applyBorder="1" applyAlignment="1">
      <alignment vertical="center" shrinkToFit="1"/>
    </xf>
    <xf numFmtId="0" fontId="9" fillId="4" borderId="76" xfId="0" applyFont="1" applyFill="1" applyBorder="1" applyAlignment="1">
      <alignment vertical="center" shrinkToFit="1"/>
    </xf>
    <xf numFmtId="0" fontId="9" fillId="4" borderId="77" xfId="0" applyFont="1" applyFill="1" applyBorder="1" applyAlignment="1">
      <alignment vertical="center" shrinkToFit="1"/>
    </xf>
    <xf numFmtId="0" fontId="9" fillId="4" borderId="78" xfId="0" applyFont="1" applyFill="1" applyBorder="1" applyAlignment="1">
      <alignment vertical="center" shrinkToFit="1"/>
    </xf>
    <xf numFmtId="0" fontId="9" fillId="4" borderId="79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7" fillId="4" borderId="80" xfId="0" applyFont="1" applyFill="1" applyBorder="1" applyAlignment="1">
      <alignment vertical="center" shrinkToFit="1"/>
    </xf>
    <xf numFmtId="0" fontId="9" fillId="4" borderId="67" xfId="0" applyFont="1" applyFill="1" applyBorder="1" applyAlignment="1">
      <alignment vertical="center" shrinkToFit="1"/>
    </xf>
    <xf numFmtId="0" fontId="9" fillId="4" borderId="70" xfId="0" applyFont="1" applyFill="1" applyBorder="1" applyAlignment="1">
      <alignment vertical="center" shrinkToFit="1"/>
    </xf>
    <xf numFmtId="0" fontId="9" fillId="4" borderId="69" xfId="0" applyFont="1" applyFill="1" applyBorder="1" applyAlignment="1">
      <alignment vertical="center" shrinkToFit="1"/>
    </xf>
    <xf numFmtId="0" fontId="9" fillId="4" borderId="81" xfId="0" applyFont="1" applyFill="1" applyBorder="1" applyAlignment="1">
      <alignment vertical="center" shrinkToFit="1"/>
    </xf>
    <xf numFmtId="0" fontId="9" fillId="4" borderId="71" xfId="0" applyFont="1" applyFill="1" applyBorder="1" applyAlignment="1">
      <alignment vertical="center" shrinkToFit="1"/>
    </xf>
    <xf numFmtId="0" fontId="9" fillId="4" borderId="82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6" fillId="0" borderId="93" xfId="0" applyFont="1" applyBorder="1" applyAlignment="1">
      <alignment vertical="center" shrinkToFit="1"/>
    </xf>
    <xf numFmtId="0" fontId="3" fillId="5" borderId="94" xfId="0" applyFont="1" applyFill="1" applyBorder="1" applyAlignment="1">
      <alignment vertical="top"/>
    </xf>
    <xf numFmtId="0" fontId="3" fillId="5" borderId="95" xfId="0" applyFont="1" applyFill="1" applyBorder="1" applyAlignment="1">
      <alignment vertical="top"/>
    </xf>
    <xf numFmtId="0" fontId="3" fillId="5" borderId="96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97" xfId="0" applyFont="1" applyBorder="1" applyAlignment="1">
      <alignment vertical="center" shrinkToFit="1"/>
    </xf>
    <xf numFmtId="0" fontId="6" fillId="0" borderId="84" xfId="0" applyFont="1" applyBorder="1" applyAlignment="1">
      <alignment vertical="center" shrinkToFit="1"/>
    </xf>
    <xf numFmtId="0" fontId="6" fillId="0" borderId="83" xfId="0" applyFont="1" applyBorder="1" applyAlignment="1">
      <alignment vertical="center" shrinkToFit="1"/>
    </xf>
    <xf numFmtId="0" fontId="6" fillId="2" borderId="98" xfId="0" applyFont="1" applyFill="1" applyBorder="1" applyAlignment="1">
      <alignment vertical="center" shrinkToFit="1"/>
    </xf>
    <xf numFmtId="0" fontId="6" fillId="2" borderId="83" xfId="0" applyFont="1" applyFill="1" applyBorder="1" applyAlignment="1">
      <alignment vertical="center" shrinkToFit="1"/>
    </xf>
    <xf numFmtId="0" fontId="6" fillId="2" borderId="99" xfId="0" applyFont="1" applyFill="1" applyBorder="1" applyAlignment="1">
      <alignment vertical="center" shrinkToFit="1"/>
    </xf>
    <xf numFmtId="0" fontId="6" fillId="0" borderId="10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right" vertical="center" shrinkToFit="1"/>
    </xf>
    <xf numFmtId="0" fontId="6" fillId="3" borderId="6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4" borderId="101" xfId="0" applyFont="1" applyFill="1" applyBorder="1" applyAlignment="1">
      <alignment vertical="center" shrinkToFit="1"/>
    </xf>
    <xf numFmtId="0" fontId="6" fillId="4" borderId="102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6" fillId="0" borderId="97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/>
    </xf>
    <xf numFmtId="0" fontId="6" fillId="0" borderId="10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5" xfId="0" applyFont="1" applyBorder="1" applyAlignment="1">
      <alignment horizontal="right" vertical="center"/>
    </xf>
    <xf numFmtId="0" fontId="6" fillId="0" borderId="83" xfId="0" applyFont="1" applyBorder="1" applyAlignment="1">
      <alignment horizontal="right" vertical="center"/>
    </xf>
    <xf numFmtId="0" fontId="6" fillId="0" borderId="86" xfId="0" applyFont="1" applyBorder="1" applyAlignment="1">
      <alignment horizontal="right" vertical="center" shrinkToFit="1"/>
    </xf>
    <xf numFmtId="0" fontId="6" fillId="0" borderId="88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6" fillId="0" borderId="100" xfId="0" applyFont="1" applyBorder="1" applyAlignment="1">
      <alignment horizontal="right" vertical="center"/>
    </xf>
    <xf numFmtId="0" fontId="3" fillId="5" borderId="94" xfId="0" applyFont="1" applyFill="1" applyBorder="1">
      <alignment vertical="center"/>
    </xf>
    <xf numFmtId="0" fontId="3" fillId="5" borderId="95" xfId="0" applyFont="1" applyFill="1" applyBorder="1">
      <alignment vertical="center"/>
    </xf>
    <xf numFmtId="0" fontId="3" fillId="5" borderId="96" xfId="0" applyFont="1" applyFill="1" applyBorder="1">
      <alignment vertical="center"/>
    </xf>
    <xf numFmtId="0" fontId="6" fillId="0" borderId="113" xfId="0" applyFont="1" applyBorder="1" applyAlignment="1">
      <alignment vertical="center" shrinkToFit="1"/>
    </xf>
    <xf numFmtId="0" fontId="6" fillId="0" borderId="114" xfId="0" applyFont="1" applyBorder="1" applyAlignment="1">
      <alignment vertical="center" shrinkToFit="1"/>
    </xf>
    <xf numFmtId="0" fontId="6" fillId="0" borderId="115" xfId="0" applyFont="1" applyBorder="1" applyAlignment="1">
      <alignment vertical="center" shrinkToFit="1"/>
    </xf>
    <xf numFmtId="0" fontId="6" fillId="0" borderId="116" xfId="0" applyFont="1" applyBorder="1" applyAlignment="1">
      <alignment vertical="center" shrinkToFit="1"/>
    </xf>
    <xf numFmtId="0" fontId="6" fillId="0" borderId="117" xfId="0" applyFont="1" applyBorder="1" applyAlignment="1">
      <alignment vertical="center" shrinkToFit="1"/>
    </xf>
    <xf numFmtId="0" fontId="6" fillId="0" borderId="118" xfId="0" applyFont="1" applyBorder="1" applyAlignment="1">
      <alignment vertical="center" shrinkToFit="1"/>
    </xf>
    <xf numFmtId="0" fontId="6" fillId="2" borderId="119" xfId="0" applyFont="1" applyFill="1" applyBorder="1" applyAlignment="1">
      <alignment vertical="center" shrinkToFit="1"/>
    </xf>
    <xf numFmtId="0" fontId="6" fillId="2" borderId="115" xfId="0" applyFont="1" applyFill="1" applyBorder="1" applyAlignment="1">
      <alignment vertical="center" shrinkToFit="1"/>
    </xf>
    <xf numFmtId="0" fontId="6" fillId="2" borderId="120" xfId="0" applyFont="1" applyFill="1" applyBorder="1" applyAlignment="1">
      <alignment vertical="center" shrinkToFit="1"/>
    </xf>
    <xf numFmtId="0" fontId="6" fillId="4" borderId="121" xfId="0" applyFont="1" applyFill="1" applyBorder="1" applyAlignment="1">
      <alignment vertical="center" shrinkToFit="1"/>
    </xf>
    <xf numFmtId="0" fontId="6" fillId="4" borderId="122" xfId="0" applyFont="1" applyFill="1" applyBorder="1" applyAlignment="1">
      <alignment vertical="center" shrinkToFit="1"/>
    </xf>
    <xf numFmtId="0" fontId="6" fillId="4" borderId="123" xfId="0" applyFont="1" applyFill="1" applyBorder="1" applyAlignment="1">
      <alignment vertical="center" shrinkToFit="1"/>
    </xf>
    <xf numFmtId="0" fontId="10" fillId="2" borderId="40" xfId="0" applyFont="1" applyFill="1" applyBorder="1" applyAlignment="1">
      <alignment vertical="center" shrinkToFit="1"/>
    </xf>
    <xf numFmtId="0" fontId="10" fillId="2" borderId="124" xfId="0" applyFont="1" applyFill="1" applyBorder="1" applyAlignment="1">
      <alignment vertical="center" shrinkToFit="1"/>
    </xf>
    <xf numFmtId="0" fontId="10" fillId="2" borderId="58" xfId="0" applyFont="1" applyFill="1" applyBorder="1" applyAlignment="1">
      <alignment vertical="center" shrinkToFit="1"/>
    </xf>
    <xf numFmtId="0" fontId="10" fillId="2" borderId="125" xfId="0" applyFont="1" applyFill="1" applyBorder="1" applyAlignment="1">
      <alignment vertical="center" shrinkToFit="1"/>
    </xf>
    <xf numFmtId="0" fontId="10" fillId="2" borderId="41" xfId="0" applyFont="1" applyFill="1" applyBorder="1" applyAlignment="1">
      <alignment vertical="center" shrinkToFit="1"/>
    </xf>
    <xf numFmtId="0" fontId="10" fillId="2" borderId="38" xfId="0" applyFont="1" applyFill="1" applyBorder="1" applyAlignment="1">
      <alignment vertical="center" shrinkToFit="1"/>
    </xf>
    <xf numFmtId="0" fontId="10" fillId="2" borderId="126" xfId="0" applyFont="1" applyFill="1" applyBorder="1" applyAlignment="1">
      <alignment vertical="center" shrinkToFit="1"/>
    </xf>
    <xf numFmtId="0" fontId="10" fillId="2" borderId="44" xfId="0" applyFont="1" applyFill="1" applyBorder="1" applyAlignment="1">
      <alignment vertical="center" shrinkToFit="1"/>
    </xf>
    <xf numFmtId="0" fontId="10" fillId="2" borderId="128" xfId="0" applyFont="1" applyFill="1" applyBorder="1" applyAlignment="1">
      <alignment vertical="center" shrinkToFit="1"/>
    </xf>
    <xf numFmtId="0" fontId="10" fillId="2" borderId="129" xfId="0" applyFont="1" applyFill="1" applyBorder="1" applyAlignment="1">
      <alignment vertical="center" shrinkToFit="1"/>
    </xf>
    <xf numFmtId="0" fontId="10" fillId="2" borderId="130" xfId="0" applyFont="1" applyFill="1" applyBorder="1" applyAlignment="1">
      <alignment vertical="center" shrinkToFit="1"/>
    </xf>
    <xf numFmtId="0" fontId="10" fillId="2" borderId="43" xfId="0" applyFont="1" applyFill="1" applyBorder="1" applyAlignment="1">
      <alignment vertical="center" shrinkToFit="1"/>
    </xf>
    <xf numFmtId="0" fontId="6" fillId="0" borderId="131" xfId="0" applyFont="1" applyBorder="1" applyAlignment="1">
      <alignment vertical="center" shrinkToFit="1"/>
    </xf>
    <xf numFmtId="0" fontId="6" fillId="0" borderId="93" xfId="0" applyFont="1" applyBorder="1" applyAlignment="1">
      <alignment horizontal="right" vertical="center"/>
    </xf>
    <xf numFmtId="0" fontId="6" fillId="0" borderId="132" xfId="0" applyFont="1" applyBorder="1" applyAlignment="1">
      <alignment horizontal="right" vertical="center"/>
    </xf>
    <xf numFmtId="0" fontId="6" fillId="0" borderId="133" xfId="0" applyFont="1" applyBorder="1" applyAlignment="1">
      <alignment horizontal="right" vertical="center"/>
    </xf>
    <xf numFmtId="0" fontId="10" fillId="2" borderId="135" xfId="0" applyFont="1" applyFill="1" applyBorder="1" applyAlignment="1">
      <alignment vertical="center" shrinkToFit="1"/>
    </xf>
    <xf numFmtId="0" fontId="10" fillId="2" borderId="136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3" fillId="0" borderId="137" xfId="0" applyFont="1" applyFill="1" applyBorder="1" applyAlignment="1">
      <alignment vertical="center" shrinkToFit="1"/>
    </xf>
    <xf numFmtId="0" fontId="7" fillId="4" borderId="59" xfId="0" applyFont="1" applyFill="1" applyBorder="1" applyAlignment="1">
      <alignment vertical="center" shrinkToFit="1"/>
    </xf>
    <xf numFmtId="0" fontId="3" fillId="4" borderId="138" xfId="0" applyFont="1" applyFill="1" applyBorder="1" applyAlignment="1">
      <alignment vertical="center" shrinkToFit="1"/>
    </xf>
    <xf numFmtId="0" fontId="3" fillId="4" borderId="139" xfId="0" applyFont="1" applyFill="1" applyBorder="1" applyAlignment="1">
      <alignment vertical="center" shrinkToFit="1"/>
    </xf>
    <xf numFmtId="0" fontId="6" fillId="0" borderId="140" xfId="0" applyFont="1" applyBorder="1" applyAlignment="1">
      <alignment vertical="center" shrinkToFit="1"/>
    </xf>
    <xf numFmtId="0" fontId="6" fillId="0" borderId="141" xfId="0" applyFont="1" applyBorder="1" applyAlignment="1">
      <alignment vertical="center" shrinkToFit="1"/>
    </xf>
    <xf numFmtId="0" fontId="6" fillId="0" borderId="142" xfId="0" applyFont="1" applyBorder="1" applyAlignment="1">
      <alignment vertical="center" shrinkToFit="1"/>
    </xf>
    <xf numFmtId="0" fontId="6" fillId="0" borderId="143" xfId="0" applyFont="1" applyBorder="1" applyAlignment="1">
      <alignment vertical="center" shrinkToFit="1"/>
    </xf>
    <xf numFmtId="0" fontId="6" fillId="2" borderId="140" xfId="0" applyFont="1" applyFill="1" applyBorder="1" applyAlignment="1">
      <alignment vertical="center" shrinkToFit="1"/>
    </xf>
    <xf numFmtId="0" fontId="6" fillId="2" borderId="144" xfId="0" applyFont="1" applyFill="1" applyBorder="1" applyAlignment="1">
      <alignment vertical="center" shrinkToFit="1"/>
    </xf>
    <xf numFmtId="0" fontId="6" fillId="0" borderId="137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3" fillId="4" borderId="80" xfId="0" applyFont="1" applyFill="1" applyBorder="1" applyAlignment="1">
      <alignment vertical="center" shrinkToFit="1"/>
    </xf>
    <xf numFmtId="0" fontId="6" fillId="0" borderId="145" xfId="0" applyFont="1" applyBorder="1" applyAlignment="1">
      <alignment vertical="center" shrinkToFit="1"/>
    </xf>
    <xf numFmtId="0" fontId="10" fillId="2" borderId="3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6" fillId="4" borderId="146" xfId="0" applyFont="1" applyFill="1" applyBorder="1" applyAlignment="1">
      <alignment vertical="center" shrinkToFit="1"/>
    </xf>
    <xf numFmtId="0" fontId="3" fillId="4" borderId="147" xfId="0" applyFont="1" applyFill="1" applyBorder="1" applyAlignment="1">
      <alignment vertical="center" shrinkToFit="1"/>
    </xf>
    <xf numFmtId="0" fontId="3" fillId="4" borderId="148" xfId="0" applyFont="1" applyFill="1" applyBorder="1" applyAlignment="1">
      <alignment vertical="center" shrinkToFit="1"/>
    </xf>
    <xf numFmtId="0" fontId="3" fillId="4" borderId="149" xfId="0" applyFont="1" applyFill="1" applyBorder="1" applyAlignment="1">
      <alignment vertical="center" shrinkToFit="1"/>
    </xf>
    <xf numFmtId="0" fontId="3" fillId="4" borderId="73" xfId="0" applyFont="1" applyFill="1" applyBorder="1" applyAlignment="1">
      <alignment vertical="center" shrinkToFit="1"/>
    </xf>
    <xf numFmtId="0" fontId="3" fillId="4" borderId="150" xfId="0" applyFont="1" applyFill="1" applyBorder="1" applyAlignment="1">
      <alignment vertical="center" shrinkToFit="1"/>
    </xf>
    <xf numFmtId="0" fontId="3" fillId="5" borderId="151" xfId="0" applyFont="1" applyFill="1" applyBorder="1" applyAlignment="1">
      <alignment vertical="center"/>
    </xf>
    <xf numFmtId="0" fontId="3" fillId="5" borderId="152" xfId="0" applyFont="1" applyFill="1" applyBorder="1" applyAlignment="1">
      <alignment vertical="center"/>
    </xf>
    <xf numFmtId="0" fontId="3" fillId="5" borderId="153" xfId="0" applyFont="1" applyFill="1" applyBorder="1" applyAlignment="1">
      <alignment vertical="center"/>
    </xf>
    <xf numFmtId="0" fontId="6" fillId="0" borderId="133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55" xfId="0" applyFont="1" applyBorder="1">
      <alignment vertical="center"/>
    </xf>
    <xf numFmtId="0" fontId="6" fillId="0" borderId="53" xfId="0" applyFont="1" applyBorder="1" applyAlignment="1">
      <alignment horizontal="right" vertical="center" shrinkToFit="1"/>
    </xf>
    <xf numFmtId="0" fontId="6" fillId="3" borderId="134" xfId="0" applyFont="1" applyFill="1" applyBorder="1" applyAlignment="1">
      <alignment vertical="center" shrinkToFit="1"/>
    </xf>
    <xf numFmtId="0" fontId="6" fillId="3" borderId="156" xfId="0" applyFont="1" applyFill="1" applyBorder="1" applyAlignment="1">
      <alignment vertical="center" shrinkToFit="1"/>
    </xf>
    <xf numFmtId="0" fontId="6" fillId="3" borderId="157" xfId="0" applyFont="1" applyFill="1" applyBorder="1" applyAlignment="1">
      <alignment vertical="center" shrinkToFit="1"/>
    </xf>
    <xf numFmtId="0" fontId="6" fillId="0" borderId="86" xfId="0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10" fontId="28" fillId="0" borderId="24" xfId="3" applyNumberFormat="1" applyFont="1" applyBorder="1" applyAlignment="1">
      <alignment horizontal="center" vertical="center" shrinkToFit="1"/>
    </xf>
    <xf numFmtId="10" fontId="28" fillId="0" borderId="163" xfId="3" applyNumberFormat="1" applyFont="1" applyBorder="1" applyAlignment="1">
      <alignment horizontal="center" vertical="center" shrinkToFit="1"/>
    </xf>
    <xf numFmtId="0" fontId="28" fillId="0" borderId="167" xfId="0" applyFont="1" applyBorder="1" applyAlignment="1">
      <alignment horizontal="center" vertical="center" shrinkToFit="1"/>
    </xf>
    <xf numFmtId="0" fontId="28" fillId="0" borderId="168" xfId="0" applyFont="1" applyBorder="1" applyAlignment="1">
      <alignment horizontal="center" vertical="center" shrinkToFit="1"/>
    </xf>
    <xf numFmtId="10" fontId="28" fillId="0" borderId="14" xfId="3" applyNumberFormat="1" applyFont="1" applyBorder="1" applyAlignment="1">
      <alignment horizontal="center" vertical="center" shrinkToFit="1"/>
    </xf>
    <xf numFmtId="10" fontId="28" fillId="0" borderId="165" xfId="3" applyNumberFormat="1" applyFont="1" applyBorder="1" applyAlignment="1">
      <alignment horizontal="center" vertical="center" shrinkToFit="1"/>
    </xf>
    <xf numFmtId="0" fontId="28" fillId="0" borderId="169" xfId="0" applyFont="1" applyBorder="1" applyAlignment="1">
      <alignment horizontal="center" vertical="center" shrinkToFit="1"/>
    </xf>
    <xf numFmtId="10" fontId="28" fillId="0" borderId="6" xfId="3" applyNumberFormat="1" applyFont="1" applyBorder="1" applyAlignment="1">
      <alignment horizontal="center" vertical="center" shrinkToFit="1"/>
    </xf>
    <xf numFmtId="10" fontId="28" fillId="0" borderId="166" xfId="3" applyNumberFormat="1" applyFont="1" applyBorder="1" applyAlignment="1">
      <alignment horizontal="center" vertical="center" shrinkToFit="1"/>
    </xf>
    <xf numFmtId="0" fontId="28" fillId="0" borderId="170" xfId="0" applyFont="1" applyBorder="1" applyAlignment="1">
      <alignment horizontal="center" vertical="center" shrinkToFit="1"/>
    </xf>
    <xf numFmtId="10" fontId="28" fillId="7" borderId="165" xfId="3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89" xfId="0" applyFont="1" applyBorder="1" applyAlignment="1">
      <alignment vertical="center" shrinkToFit="1"/>
    </xf>
    <xf numFmtId="0" fontId="6" fillId="0" borderId="85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97" xfId="0" applyFont="1" applyFill="1" applyBorder="1" applyAlignment="1">
      <alignment vertical="center" shrinkToFit="1"/>
    </xf>
    <xf numFmtId="10" fontId="28" fillId="0" borderId="162" xfId="3" applyNumberFormat="1" applyFont="1" applyBorder="1" applyAlignment="1">
      <alignment horizontal="center" vertical="center" shrinkToFit="1"/>
    </xf>
    <xf numFmtId="10" fontId="28" fillId="0" borderId="164" xfId="3" applyNumberFormat="1" applyFont="1" applyBorder="1" applyAlignment="1">
      <alignment horizontal="center" vertical="center" shrinkToFit="1"/>
    </xf>
    <xf numFmtId="0" fontId="28" fillId="0" borderId="218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28" fillId="8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 wrapText="1"/>
    </xf>
    <xf numFmtId="0" fontId="28" fillId="0" borderId="20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04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54" xfId="0" applyFont="1" applyFill="1" applyBorder="1" applyAlignment="1">
      <alignment horizontal="center" vertical="center" wrapText="1"/>
    </xf>
    <xf numFmtId="0" fontId="32" fillId="0" borderId="105" xfId="0" applyFont="1" applyFill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30" fillId="8" borderId="108" xfId="0" applyFont="1" applyFill="1" applyBorder="1" applyAlignment="1">
      <alignment horizontal="center" vertical="center" wrapText="1"/>
    </xf>
    <xf numFmtId="0" fontId="30" fillId="6" borderId="108" xfId="0" applyFont="1" applyFill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30" fillId="6" borderId="105" xfId="0" applyFont="1" applyFill="1" applyBorder="1" applyAlignment="1">
      <alignment horizontal="center" vertical="center" wrapText="1"/>
    </xf>
    <xf numFmtId="0" fontId="30" fillId="0" borderId="127" xfId="0" applyFont="1" applyFill="1" applyBorder="1" applyAlignment="1">
      <alignment horizontal="center" vertical="center" wrapText="1"/>
    </xf>
    <xf numFmtId="10" fontId="28" fillId="0" borderId="22" xfId="0" applyNumberFormat="1" applyFont="1" applyBorder="1" applyAlignment="1">
      <alignment horizontal="center" vertical="center" wrapText="1"/>
    </xf>
    <xf numFmtId="10" fontId="28" fillId="0" borderId="24" xfId="0" applyNumberFormat="1" applyFont="1" applyBorder="1" applyAlignment="1">
      <alignment horizontal="center" vertical="center" wrapText="1"/>
    </xf>
    <xf numFmtId="10" fontId="28" fillId="8" borderId="23" xfId="0" applyNumberFormat="1" applyFont="1" applyFill="1" applyBorder="1" applyAlignment="1">
      <alignment horizontal="center" vertical="center" wrapText="1"/>
    </xf>
    <xf numFmtId="10" fontId="28" fillId="6" borderId="23" xfId="0" applyNumberFormat="1" applyFont="1" applyFill="1" applyBorder="1" applyAlignment="1">
      <alignment horizontal="center" vertical="center" wrapText="1"/>
    </xf>
    <xf numFmtId="10" fontId="28" fillId="6" borderId="1" xfId="0" applyNumberFormat="1" applyFont="1" applyFill="1" applyBorder="1" applyAlignment="1">
      <alignment horizontal="center" vertical="center" wrapText="1"/>
    </xf>
    <xf numFmtId="10" fontId="28" fillId="0" borderId="207" xfId="0" applyNumberFormat="1" applyFont="1" applyBorder="1" applyAlignment="1">
      <alignment horizontal="center" vertical="center" wrapText="1"/>
    </xf>
    <xf numFmtId="49" fontId="28" fillId="0" borderId="111" xfId="0" applyNumberFormat="1" applyFont="1" applyBorder="1" applyAlignment="1">
      <alignment horizontal="center" vertical="center" wrapText="1"/>
    </xf>
    <xf numFmtId="10" fontId="28" fillId="0" borderId="112" xfId="0" applyNumberFormat="1" applyFont="1" applyBorder="1" applyAlignment="1">
      <alignment horizontal="center" vertical="center" wrapText="1"/>
    </xf>
    <xf numFmtId="0" fontId="28" fillId="0" borderId="201" xfId="0" applyFont="1" applyBorder="1">
      <alignment vertical="center"/>
    </xf>
    <xf numFmtId="0" fontId="29" fillId="0" borderId="0" xfId="0" applyFont="1" applyAlignment="1">
      <alignment horizontal="left" vertical="center" readingOrder="1"/>
    </xf>
    <xf numFmtId="0" fontId="28" fillId="0" borderId="0" xfId="0" applyFont="1" applyBorder="1" applyAlignment="1">
      <alignment vertical="center"/>
    </xf>
    <xf numFmtId="0" fontId="32" fillId="0" borderId="93" xfId="0" applyFont="1" applyFill="1" applyBorder="1" applyAlignment="1">
      <alignment vertical="center" wrapText="1"/>
    </xf>
    <xf numFmtId="0" fontId="28" fillId="0" borderId="93" xfId="0" applyFont="1" applyBorder="1" applyAlignment="1">
      <alignment vertical="center" wrapText="1"/>
    </xf>
    <xf numFmtId="0" fontId="30" fillId="0" borderId="93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6" xfId="0" applyFont="1" applyBorder="1" applyAlignment="1">
      <alignment vertical="center" shrinkToFit="1"/>
    </xf>
    <xf numFmtId="0" fontId="6" fillId="0" borderId="93" xfId="0" applyFont="1" applyFill="1" applyBorder="1" applyAlignment="1">
      <alignment vertical="center" shrinkToFit="1"/>
    </xf>
    <xf numFmtId="10" fontId="28" fillId="7" borderId="219" xfId="3" applyNumberFormat="1" applyFont="1" applyFill="1" applyBorder="1" applyAlignment="1">
      <alignment horizontal="center" vertical="center" wrapText="1"/>
    </xf>
    <xf numFmtId="10" fontId="28" fillId="0" borderId="21" xfId="0" applyNumberFormat="1" applyFont="1" applyBorder="1" applyAlignment="1">
      <alignment horizontal="center" vertical="center" wrapText="1"/>
    </xf>
    <xf numFmtId="10" fontId="28" fillId="0" borderId="24" xfId="0" applyNumberFormat="1" applyFont="1" applyBorder="1" applyAlignment="1">
      <alignment horizontal="center" vertical="center" shrinkToFit="1"/>
    </xf>
    <xf numFmtId="0" fontId="39" fillId="0" borderId="1" xfId="0" applyFont="1" applyFill="1" applyBorder="1" applyAlignment="1">
      <alignment horizontal="center" vertical="center" wrapText="1" shrinkToFit="1"/>
    </xf>
    <xf numFmtId="0" fontId="39" fillId="0" borderId="53" xfId="0" applyFont="1" applyBorder="1" applyAlignment="1">
      <alignment horizontal="center" vertical="center" wrapText="1" shrinkToFit="1"/>
    </xf>
    <xf numFmtId="10" fontId="28" fillId="0" borderId="22" xfId="0" applyNumberFormat="1" applyFont="1" applyBorder="1" applyAlignment="1">
      <alignment horizontal="center" vertical="center" shrinkToFit="1"/>
    </xf>
    <xf numFmtId="0" fontId="34" fillId="0" borderId="78" xfId="0" applyFont="1" applyBorder="1" applyAlignment="1">
      <alignment horizontal="center" vertical="center" wrapText="1"/>
    </xf>
    <xf numFmtId="177" fontId="28" fillId="0" borderId="0" xfId="3" applyNumberFormat="1" applyFont="1" applyAlignment="1">
      <alignment horizontal="center" vertical="center"/>
    </xf>
    <xf numFmtId="10" fontId="28" fillId="0" borderId="24" xfId="3" applyNumberFormat="1" applyFont="1" applyBorder="1" applyAlignment="1">
      <alignment horizontal="center" vertical="center" wrapText="1"/>
    </xf>
    <xf numFmtId="10" fontId="28" fillId="0" borderId="227" xfId="3" applyNumberFormat="1" applyFont="1" applyBorder="1" applyAlignment="1">
      <alignment horizontal="center" vertical="center" wrapText="1"/>
    </xf>
    <xf numFmtId="10" fontId="28" fillId="0" borderId="14" xfId="3" applyNumberFormat="1" applyFont="1" applyBorder="1" applyAlignment="1">
      <alignment horizontal="center" vertical="center" wrapText="1"/>
    </xf>
    <xf numFmtId="10" fontId="28" fillId="0" borderId="230" xfId="3" applyNumberFormat="1" applyFont="1" applyBorder="1" applyAlignment="1">
      <alignment horizontal="center" vertical="center" wrapText="1"/>
    </xf>
    <xf numFmtId="10" fontId="28" fillId="7" borderId="14" xfId="3" applyNumberFormat="1" applyFont="1" applyFill="1" applyBorder="1" applyAlignment="1">
      <alignment horizontal="center" vertical="center" wrapText="1"/>
    </xf>
    <xf numFmtId="10" fontId="28" fillId="8" borderId="23" xfId="0" applyNumberFormat="1" applyFont="1" applyFill="1" applyBorder="1" applyAlignment="1">
      <alignment horizontal="center" vertical="center" shrinkToFit="1"/>
    </xf>
    <xf numFmtId="10" fontId="28" fillId="6" borderId="23" xfId="0" applyNumberFormat="1" applyFont="1" applyFill="1" applyBorder="1" applyAlignment="1">
      <alignment horizontal="center" vertical="center" shrinkToFit="1"/>
    </xf>
    <xf numFmtId="10" fontId="28" fillId="6" borderId="1" xfId="0" applyNumberFormat="1" applyFont="1" applyFill="1" applyBorder="1" applyAlignment="1">
      <alignment horizontal="center" vertical="center" shrinkToFit="1"/>
    </xf>
    <xf numFmtId="10" fontId="28" fillId="0" borderId="210" xfId="0" applyNumberFormat="1" applyFont="1" applyFill="1" applyBorder="1" applyAlignment="1">
      <alignment horizontal="center" vertical="center" shrinkToFit="1"/>
    </xf>
    <xf numFmtId="10" fontId="28" fillId="0" borderId="17" xfId="0" applyNumberFormat="1" applyFont="1" applyBorder="1" applyAlignment="1">
      <alignment horizontal="center" vertical="center" shrinkToFit="1"/>
    </xf>
    <xf numFmtId="9" fontId="28" fillId="0" borderId="110" xfId="0" applyNumberFormat="1" applyFont="1" applyBorder="1" applyAlignment="1">
      <alignment horizontal="center" vertical="center" shrinkToFit="1"/>
    </xf>
    <xf numFmtId="0" fontId="28" fillId="0" borderId="165" xfId="0" applyFont="1" applyBorder="1">
      <alignment vertical="center"/>
    </xf>
    <xf numFmtId="0" fontId="30" fillId="7" borderId="138" xfId="0" applyFont="1" applyFill="1" applyBorder="1" applyAlignment="1">
      <alignment horizontal="center" vertical="center" wrapText="1"/>
    </xf>
    <xf numFmtId="10" fontId="30" fillId="7" borderId="96" xfId="3" applyNumberFormat="1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1" fillId="0" borderId="0" xfId="0" applyFo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3" borderId="232" xfId="0" applyFont="1" applyFill="1" applyBorder="1" applyAlignment="1">
      <alignment vertical="center" shrinkToFit="1"/>
    </xf>
    <xf numFmtId="0" fontId="28" fillId="0" borderId="218" xfId="0" applyNumberFormat="1" applyFont="1" applyFill="1" applyBorder="1" applyAlignment="1">
      <alignment horizontal="center" vertical="center" wrapText="1"/>
    </xf>
    <xf numFmtId="0" fontId="28" fillId="0" borderId="21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>
      <alignment vertical="center"/>
    </xf>
    <xf numFmtId="0" fontId="28" fillId="0" borderId="0" xfId="0" applyNumberFormat="1" applyFont="1">
      <alignment vertical="center"/>
    </xf>
    <xf numFmtId="49" fontId="30" fillId="7" borderId="160" xfId="0" applyNumberFormat="1" applyFont="1" applyFill="1" applyBorder="1" applyAlignment="1">
      <alignment horizontal="center" vertical="center" shrinkToFit="1"/>
    </xf>
    <xf numFmtId="0" fontId="28" fillId="0" borderId="158" xfId="0" applyNumberFormat="1" applyFont="1" applyFill="1" applyBorder="1" applyAlignment="1">
      <alignment horizontal="center" vertical="center" shrinkToFit="1"/>
    </xf>
    <xf numFmtId="0" fontId="29" fillId="0" borderId="229" xfId="0" applyNumberFormat="1" applyFont="1" applyBorder="1" applyAlignment="1">
      <alignment horizontal="center" vertical="center" shrinkToFit="1"/>
    </xf>
    <xf numFmtId="0" fontId="29" fillId="0" borderId="160" xfId="0" applyNumberFormat="1" applyFont="1" applyBorder="1" applyAlignment="1">
      <alignment horizontal="center" vertical="center" shrinkToFit="1"/>
    </xf>
    <xf numFmtId="0" fontId="29" fillId="0" borderId="158" xfId="0" applyNumberFormat="1" applyFont="1" applyBorder="1" applyAlignment="1">
      <alignment horizontal="center" vertical="center" shrinkToFit="1"/>
    </xf>
    <xf numFmtId="0" fontId="29" fillId="0" borderId="159" xfId="0" applyNumberFormat="1" applyFont="1" applyBorder="1" applyAlignment="1">
      <alignment horizontal="center" vertical="center" shrinkToFit="1"/>
    </xf>
    <xf numFmtId="49" fontId="30" fillId="7" borderId="171" xfId="0" applyNumberFormat="1" applyFont="1" applyFill="1" applyBorder="1" applyAlignment="1">
      <alignment horizontal="center" vertical="center" shrinkToFit="1"/>
    </xf>
    <xf numFmtId="0" fontId="28" fillId="0" borderId="215" xfId="0" applyNumberFormat="1" applyFont="1" applyFill="1" applyBorder="1" applyAlignment="1">
      <alignment horizontal="center" vertical="center" shrinkToFit="1"/>
    </xf>
    <xf numFmtId="0" fontId="28" fillId="0" borderId="161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0" fontId="28" fillId="0" borderId="79" xfId="0" applyNumberFormat="1" applyFont="1" applyBorder="1" applyAlignment="1">
      <alignment horizontal="center" vertical="center" wrapText="1"/>
    </xf>
    <xf numFmtId="0" fontId="28" fillId="0" borderId="226" xfId="0" applyNumberFormat="1" applyFont="1" applyFill="1" applyBorder="1" applyAlignment="1">
      <alignment horizontal="center" vertical="center" shrinkToFit="1"/>
    </xf>
    <xf numFmtId="0" fontId="29" fillId="0" borderId="228" xfId="0" applyNumberFormat="1" applyFont="1" applyBorder="1" applyAlignment="1">
      <alignment horizontal="center" vertical="center" shrinkToFit="1"/>
    </xf>
    <xf numFmtId="0" fontId="29" fillId="0" borderId="215" xfId="0" applyNumberFormat="1" applyFont="1" applyBorder="1" applyAlignment="1">
      <alignment horizontal="center" vertical="center" shrinkToFit="1"/>
    </xf>
    <xf numFmtId="0" fontId="6" fillId="0" borderId="157" xfId="0" applyFont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6" fillId="0" borderId="20" xfId="0" applyFont="1" applyFill="1" applyBorder="1" applyAlignment="1">
      <alignment horizontal="right" vertical="center"/>
    </xf>
    <xf numFmtId="0" fontId="41" fillId="0" borderId="0" xfId="0" applyFont="1">
      <alignment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4" xfId="0" applyFont="1" applyFill="1" applyBorder="1" applyAlignment="1">
      <alignment horizontal="center" vertical="center" wrapText="1"/>
    </xf>
    <xf numFmtId="9" fontId="28" fillId="0" borderId="14" xfId="3" applyNumberFormat="1" applyFont="1" applyBorder="1" applyAlignment="1">
      <alignment horizontal="center" vertical="center" wrapText="1"/>
    </xf>
    <xf numFmtId="9" fontId="28" fillId="0" borderId="163" xfId="3" applyNumberFormat="1" applyFont="1" applyBorder="1" applyAlignment="1">
      <alignment horizontal="center" vertical="center" shrinkToFit="1"/>
    </xf>
    <xf numFmtId="0" fontId="6" fillId="0" borderId="144" xfId="0" applyFont="1" applyBorder="1" applyAlignment="1">
      <alignment vertical="center" shrinkToFit="1"/>
    </xf>
    <xf numFmtId="0" fontId="3" fillId="4" borderId="235" xfId="0" applyFont="1" applyFill="1" applyBorder="1" applyAlignment="1">
      <alignment vertical="center" shrinkToFit="1"/>
    </xf>
    <xf numFmtId="0" fontId="3" fillId="4" borderId="236" xfId="0" applyFont="1" applyFill="1" applyBorder="1" applyAlignment="1">
      <alignment vertical="center" shrinkToFit="1"/>
    </xf>
    <xf numFmtId="0" fontId="6" fillId="2" borderId="183" xfId="0" applyFont="1" applyFill="1" applyBorder="1" applyAlignment="1">
      <alignment vertical="center" shrinkToFit="1"/>
    </xf>
    <xf numFmtId="0" fontId="6" fillId="0" borderId="22" xfId="0" applyFont="1" applyBorder="1" applyAlignment="1">
      <alignment horizontal="right" vertical="center"/>
    </xf>
    <xf numFmtId="0" fontId="3" fillId="0" borderId="233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right" vertical="center"/>
    </xf>
    <xf numFmtId="0" fontId="3" fillId="0" borderId="236" xfId="0" applyFont="1" applyBorder="1">
      <alignment vertical="center"/>
    </xf>
    <xf numFmtId="0" fontId="3" fillId="0" borderId="165" xfId="0" applyFont="1" applyBorder="1">
      <alignment vertical="center"/>
    </xf>
    <xf numFmtId="0" fontId="6" fillId="0" borderId="236" xfId="0" applyFont="1" applyBorder="1" applyAlignment="1">
      <alignment vertical="center" shrinkToFit="1"/>
    </xf>
    <xf numFmtId="0" fontId="6" fillId="0" borderId="138" xfId="0" applyFont="1" applyBorder="1" applyAlignment="1">
      <alignment vertical="center" shrinkToFit="1"/>
    </xf>
    <xf numFmtId="0" fontId="6" fillId="0" borderId="139" xfId="0" applyFont="1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156" xfId="0" applyFont="1" applyBorder="1" applyAlignment="1">
      <alignment horizontal="center" vertical="center" textRotation="255"/>
    </xf>
    <xf numFmtId="0" fontId="3" fillId="0" borderId="181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0" borderId="18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2" borderId="184" xfId="0" applyFont="1" applyFill="1" applyBorder="1" applyAlignment="1">
      <alignment horizontal="center" vertical="center"/>
    </xf>
    <xf numFmtId="0" fontId="3" fillId="2" borderId="185" xfId="0" applyFont="1" applyFill="1" applyBorder="1" applyAlignment="1">
      <alignment horizontal="center" vertical="center"/>
    </xf>
    <xf numFmtId="0" fontId="3" fillId="2" borderId="186" xfId="0" applyFont="1" applyFill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15" fillId="4" borderId="78" xfId="0" applyFont="1" applyFill="1" applyBorder="1" applyAlignment="1">
      <alignment horizontal="center" vertical="center" wrapText="1" shrinkToFit="1"/>
    </xf>
    <xf numFmtId="0" fontId="15" fillId="4" borderId="94" xfId="0" applyFont="1" applyFill="1" applyBorder="1" applyAlignment="1">
      <alignment horizontal="center" vertical="center" wrapText="1" shrinkToFit="1"/>
    </xf>
    <xf numFmtId="0" fontId="9" fillId="2" borderId="61" xfId="0" applyFont="1" applyFill="1" applyBorder="1" applyAlignment="1">
      <alignment vertical="center" wrapText="1"/>
    </xf>
    <xf numFmtId="0" fontId="9" fillId="2" borderId="156" xfId="0" applyFont="1" applyFill="1" applyBorder="1" applyAlignment="1">
      <alignment vertical="center" wrapText="1"/>
    </xf>
    <xf numFmtId="0" fontId="9" fillId="2" borderId="95" xfId="0" applyFont="1" applyFill="1" applyBorder="1" applyAlignment="1">
      <alignment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5" borderId="172" xfId="0" applyFont="1" applyFill="1" applyBorder="1" applyAlignment="1">
      <alignment horizontal="center" vertical="top"/>
    </xf>
    <xf numFmtId="0" fontId="3" fillId="5" borderId="173" xfId="0" applyFont="1" applyFill="1" applyBorder="1" applyAlignment="1">
      <alignment horizontal="center" vertical="top"/>
    </xf>
    <xf numFmtId="0" fontId="3" fillId="5" borderId="174" xfId="0" applyFont="1" applyFill="1" applyBorder="1" applyAlignment="1">
      <alignment horizontal="center" vertical="top"/>
    </xf>
    <xf numFmtId="0" fontId="3" fillId="0" borderId="115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3" fillId="2" borderId="179" xfId="0" applyFont="1" applyFill="1" applyBorder="1" applyAlignment="1">
      <alignment horizontal="center" vertical="center"/>
    </xf>
    <xf numFmtId="0" fontId="3" fillId="2" borderId="16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5" borderId="175" xfId="0" applyFont="1" applyFill="1" applyBorder="1" applyAlignment="1">
      <alignment horizontal="center" vertical="center"/>
    </xf>
    <xf numFmtId="0" fontId="3" fillId="5" borderId="176" xfId="0" applyFont="1" applyFill="1" applyBorder="1" applyAlignment="1">
      <alignment horizontal="center" vertical="center"/>
    </xf>
    <xf numFmtId="0" fontId="3" fillId="5" borderId="177" xfId="0" applyFont="1" applyFill="1" applyBorder="1" applyAlignment="1">
      <alignment horizontal="center" vertical="center"/>
    </xf>
    <xf numFmtId="0" fontId="3" fillId="5" borderId="10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78" xfId="0" applyFont="1" applyFill="1" applyBorder="1" applyAlignment="1">
      <alignment horizontal="center" vertical="center"/>
    </xf>
    <xf numFmtId="0" fontId="12" fillId="0" borderId="10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2" borderId="187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2" borderId="18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92" xfId="0" applyBorder="1" applyAlignment="1">
      <alignment vertical="center"/>
    </xf>
    <xf numFmtId="0" fontId="0" fillId="0" borderId="165" xfId="0" applyBorder="1" applyAlignment="1">
      <alignment vertical="center"/>
    </xf>
    <xf numFmtId="0" fontId="0" fillId="0" borderId="193" xfId="0" applyBorder="1" applyAlignment="1">
      <alignment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156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4" borderId="189" xfId="0" applyFont="1" applyFill="1" applyBorder="1" applyAlignment="1">
      <alignment horizontal="center" vertical="center" wrapText="1" shrinkToFit="1"/>
    </xf>
    <xf numFmtId="0" fontId="11" fillId="4" borderId="191" xfId="0" applyFont="1" applyFill="1" applyBorder="1" applyAlignment="1">
      <alignment horizontal="center" vertical="center" shrinkToFit="1"/>
    </xf>
    <xf numFmtId="0" fontId="11" fillId="4" borderId="19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156" xfId="0" applyBorder="1" applyAlignment="1">
      <alignment horizontal="center" vertical="center" textRotation="255" shrinkToFit="1"/>
    </xf>
    <xf numFmtId="0" fontId="30" fillId="7" borderId="211" xfId="0" applyFont="1" applyFill="1" applyBorder="1" applyAlignment="1">
      <alignment horizontal="center" vertical="center" wrapText="1"/>
    </xf>
    <xf numFmtId="0" fontId="30" fillId="7" borderId="213" xfId="0" applyFont="1" applyFill="1" applyBorder="1" applyAlignment="1">
      <alignment horizontal="center" vertical="center" wrapText="1"/>
    </xf>
    <xf numFmtId="0" fontId="30" fillId="7" borderId="212" xfId="0" applyFont="1" applyFill="1" applyBorder="1" applyAlignment="1">
      <alignment horizontal="center" vertical="center" wrapText="1"/>
    </xf>
    <xf numFmtId="0" fontId="28" fillId="0" borderId="205" xfId="0" applyFont="1" applyBorder="1" applyAlignment="1">
      <alignment horizontal="center" vertical="center" wrapText="1"/>
    </xf>
    <xf numFmtId="0" fontId="28" fillId="0" borderId="185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28" fillId="0" borderId="194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156" xfId="0" applyFont="1" applyBorder="1" applyAlignment="1">
      <alignment horizontal="center" vertical="center" wrapText="1"/>
    </xf>
    <xf numFmtId="10" fontId="28" fillId="0" borderId="79" xfId="0" applyNumberFormat="1" applyFont="1" applyBorder="1" applyAlignment="1">
      <alignment horizontal="center" vertical="center" wrapText="1"/>
    </xf>
    <xf numFmtId="10" fontId="28" fillId="0" borderId="110" xfId="0" applyNumberFormat="1" applyFont="1" applyBorder="1" applyAlignment="1">
      <alignment horizontal="center" vertical="center" wrapText="1"/>
    </xf>
    <xf numFmtId="10" fontId="28" fillId="0" borderId="231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6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10" fontId="28" fillId="0" borderId="35" xfId="0" applyNumberFormat="1" applyFont="1" applyBorder="1" applyAlignment="1">
      <alignment horizontal="center" vertical="center" wrapText="1"/>
    </xf>
    <xf numFmtId="10" fontId="28" fillId="0" borderId="96" xfId="0" applyNumberFormat="1" applyFont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131" xfId="0" applyFont="1" applyBorder="1" applyAlignment="1">
      <alignment horizontal="center" vertical="center" wrapText="1"/>
    </xf>
    <xf numFmtId="0" fontId="32" fillId="0" borderId="2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28" fillId="0" borderId="0" xfId="0" applyFont="1" applyBorder="1" applyAlignment="1">
      <alignment horizontal="justify" vertical="center"/>
    </xf>
    <xf numFmtId="0" fontId="3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194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8" fillId="0" borderId="12" xfId="0" applyFont="1" applyBorder="1">
      <alignment vertical="center"/>
    </xf>
    <xf numFmtId="0" fontId="32" fillId="0" borderId="215" xfId="0" applyFont="1" applyFill="1" applyBorder="1" applyAlignment="1">
      <alignment horizontal="center" vertical="center" shrinkToFit="1"/>
    </xf>
    <xf numFmtId="0" fontId="32" fillId="0" borderId="215" xfId="0" applyFont="1" applyBorder="1">
      <alignment vertical="center"/>
    </xf>
    <xf numFmtId="176" fontId="32" fillId="0" borderId="220" xfId="0" applyNumberFormat="1" applyFont="1" applyFill="1" applyBorder="1" applyAlignment="1">
      <alignment horizontal="center" vertical="center" wrapText="1"/>
    </xf>
    <xf numFmtId="176" fontId="32" fillId="0" borderId="224" xfId="0" applyNumberFormat="1" applyFont="1" applyFill="1" applyBorder="1" applyAlignment="1">
      <alignment horizontal="center" vertical="center" wrapText="1"/>
    </xf>
    <xf numFmtId="0" fontId="32" fillId="0" borderId="221" xfId="0" applyFont="1" applyFill="1" applyBorder="1" applyAlignment="1">
      <alignment horizontal="center" vertical="center" shrinkToFit="1"/>
    </xf>
    <xf numFmtId="0" fontId="32" fillId="0" borderId="160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32" fillId="0" borderId="195" xfId="0" applyFont="1" applyFill="1" applyBorder="1" applyAlignment="1">
      <alignment horizontal="center" vertical="center" wrapText="1"/>
    </xf>
    <xf numFmtId="0" fontId="28" fillId="0" borderId="196" xfId="0" applyFont="1" applyBorder="1" applyAlignment="1">
      <alignment horizontal="center" vertical="center" wrapText="1"/>
    </xf>
    <xf numFmtId="0" fontId="28" fillId="0" borderId="197" xfId="0" applyFont="1" applyFill="1" applyBorder="1" applyAlignment="1">
      <alignment horizontal="center" vertical="center" wrapText="1"/>
    </xf>
    <xf numFmtId="0" fontId="28" fillId="0" borderId="198" xfId="0" applyFont="1" applyBorder="1" applyAlignment="1">
      <alignment horizontal="center" vertical="center" wrapText="1"/>
    </xf>
    <xf numFmtId="0" fontId="28" fillId="0" borderId="199" xfId="0" applyFont="1" applyFill="1" applyBorder="1" applyAlignment="1">
      <alignment horizontal="center" vertical="center" wrapText="1"/>
    </xf>
    <xf numFmtId="0" fontId="28" fillId="0" borderId="200" xfId="0" applyFont="1" applyBorder="1" applyAlignment="1">
      <alignment horizontal="center" vertical="center" wrapText="1"/>
    </xf>
    <xf numFmtId="0" fontId="34" fillId="0" borderId="179" xfId="0" applyFont="1" applyFill="1" applyBorder="1" applyAlignment="1">
      <alignment horizontal="center" vertical="center" wrapText="1"/>
    </xf>
    <xf numFmtId="0" fontId="28" fillId="0" borderId="163" xfId="0" applyFont="1" applyFill="1" applyBorder="1" applyAlignment="1">
      <alignment vertical="center"/>
    </xf>
    <xf numFmtId="0" fontId="28" fillId="0" borderId="180" xfId="0" applyFont="1" applyFill="1" applyBorder="1" applyAlignment="1">
      <alignment vertic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176" fontId="32" fillId="0" borderId="31" xfId="0" applyNumberFormat="1" applyFont="1" applyFill="1" applyBorder="1" applyAlignment="1">
      <alignment horizontal="center" vertical="center" shrinkToFit="1"/>
    </xf>
    <xf numFmtId="176" fontId="32" fillId="0" borderId="14" xfId="0" applyNumberFormat="1" applyFont="1" applyFill="1" applyBorder="1" applyAlignment="1">
      <alignment horizontal="center" vertical="center" shrinkToFit="1"/>
    </xf>
    <xf numFmtId="0" fontId="34" fillId="0" borderId="187" xfId="0" applyFont="1" applyFill="1" applyBorder="1" applyAlignment="1">
      <alignment horizontal="center" vertical="center" wrapText="1"/>
    </xf>
    <xf numFmtId="0" fontId="34" fillId="0" borderId="188" xfId="0" applyFont="1" applyFill="1" applyBorder="1" applyAlignment="1">
      <alignment vertical="center"/>
    </xf>
    <xf numFmtId="0" fontId="32" fillId="6" borderId="216" xfId="0" applyFont="1" applyFill="1" applyBorder="1" applyAlignment="1">
      <alignment horizontal="center" vertical="center" wrapText="1" shrinkToFit="1"/>
    </xf>
    <xf numFmtId="0" fontId="32" fillId="6" borderId="216" xfId="0" applyFont="1" applyFill="1" applyBorder="1" applyAlignment="1">
      <alignment horizontal="center" vertical="center" shrinkToFit="1"/>
    </xf>
    <xf numFmtId="176" fontId="32" fillId="0" borderId="20" xfId="0" applyNumberFormat="1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center" vertical="center" shrinkToFit="1"/>
    </xf>
    <xf numFmtId="0" fontId="33" fillId="0" borderId="202" xfId="0" applyFont="1" applyBorder="1" applyAlignment="1">
      <alignment horizontal="center" vertical="center" wrapText="1"/>
    </xf>
    <xf numFmtId="0" fontId="33" fillId="0" borderId="204" xfId="0" applyFont="1" applyBorder="1" applyAlignment="1">
      <alignment horizontal="center" vertical="center" wrapText="1"/>
    </xf>
    <xf numFmtId="0" fontId="33" fillId="0" borderId="203" xfId="0" applyFont="1" applyBorder="1" applyAlignment="1">
      <alignment horizontal="center" vertical="center" wrapText="1"/>
    </xf>
    <xf numFmtId="0" fontId="36" fillId="8" borderId="30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176" fontId="32" fillId="0" borderId="22" xfId="0" applyNumberFormat="1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 shrinkToFit="1"/>
    </xf>
    <xf numFmtId="0" fontId="33" fillId="0" borderId="208" xfId="0" applyFont="1" applyFill="1" applyBorder="1" applyAlignment="1">
      <alignment horizontal="center" vertical="center" wrapText="1"/>
    </xf>
    <xf numFmtId="0" fontId="33" fillId="0" borderId="209" xfId="0" applyFont="1" applyFill="1" applyBorder="1" applyAlignment="1">
      <alignment horizontal="center" vertical="center" wrapText="1"/>
    </xf>
    <xf numFmtId="0" fontId="33" fillId="0" borderId="207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/>
    </xf>
    <xf numFmtId="0" fontId="28" fillId="0" borderId="16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4" fillId="0" borderId="183" xfId="0" applyFont="1" applyFill="1" applyBorder="1" applyAlignment="1">
      <alignment horizontal="center" vertical="center" wrapText="1"/>
    </xf>
    <xf numFmtId="0" fontId="30" fillId="0" borderId="184" xfId="0" applyFont="1" applyFill="1" applyBorder="1" applyAlignment="1">
      <alignment horizontal="center" vertical="center" wrapText="1"/>
    </xf>
    <xf numFmtId="0" fontId="30" fillId="0" borderId="109" xfId="0" applyFont="1" applyFill="1" applyBorder="1" applyAlignment="1">
      <alignment horizontal="center" vertical="center" wrapText="1"/>
    </xf>
    <xf numFmtId="0" fontId="28" fillId="0" borderId="205" xfId="0" applyFont="1" applyFill="1" applyBorder="1" applyAlignment="1">
      <alignment horizontal="center" vertical="center" wrapText="1"/>
    </xf>
    <xf numFmtId="0" fontId="28" fillId="0" borderId="186" xfId="0" applyFont="1" applyFill="1" applyBorder="1" applyAlignment="1">
      <alignment horizontal="center" vertical="center" wrapText="1"/>
    </xf>
    <xf numFmtId="176" fontId="32" fillId="0" borderId="222" xfId="0" applyNumberFormat="1" applyFont="1" applyFill="1" applyBorder="1" applyAlignment="1">
      <alignment horizontal="center" vertical="center" wrapText="1"/>
    </xf>
    <xf numFmtId="176" fontId="32" fillId="0" borderId="225" xfId="0" applyNumberFormat="1" applyFont="1" applyFill="1" applyBorder="1" applyAlignment="1">
      <alignment horizontal="center" vertical="center" wrapText="1"/>
    </xf>
    <xf numFmtId="0" fontId="32" fillId="0" borderId="223" xfId="0" applyFont="1" applyFill="1" applyBorder="1" applyAlignment="1">
      <alignment horizontal="center" vertical="center" wrapText="1"/>
    </xf>
    <xf numFmtId="0" fontId="32" fillId="0" borderId="169" xfId="0" applyFont="1" applyFill="1" applyBorder="1" applyAlignment="1">
      <alignment horizontal="center" vertical="center" wrapText="1"/>
    </xf>
    <xf numFmtId="0" fontId="32" fillId="0" borderId="220" xfId="0" applyFont="1" applyFill="1" applyBorder="1" applyAlignment="1">
      <alignment horizontal="center" vertical="center" wrapText="1"/>
    </xf>
    <xf numFmtId="0" fontId="32" fillId="0" borderId="224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百分比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W39"/>
  <sheetViews>
    <sheetView showGridLines="0" tabSelected="1" view="pageBreakPreview" zoomScaleNormal="100" zoomScaleSheetLayoutView="100" workbookViewId="0">
      <selection activeCell="S27" sqref="S27"/>
    </sheetView>
  </sheetViews>
  <sheetFormatPr defaultColWidth="9" defaultRowHeight="16.2"/>
  <cols>
    <col min="1" max="1" width="9.33203125" style="2" customWidth="1"/>
    <col min="2" max="2" width="10" style="2" customWidth="1"/>
    <col min="3" max="14" width="4.109375" style="2" customWidth="1"/>
    <col min="15" max="15" width="4.88671875" style="2" customWidth="1"/>
    <col min="16" max="16" width="5.109375" style="2" customWidth="1"/>
    <col min="17" max="17" width="4.88671875" style="2" customWidth="1"/>
    <col min="18" max="18" width="4.77734375" style="2" customWidth="1"/>
    <col min="19" max="20" width="5.33203125" style="2" customWidth="1"/>
    <col min="21" max="16384" width="9" style="2"/>
  </cols>
  <sheetData>
    <row r="1" spans="1:17" ht="22.65" customHeight="1">
      <c r="B1" s="1" t="s">
        <v>107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7" ht="15" customHeight="1">
      <c r="A2" s="3" t="s">
        <v>119</v>
      </c>
      <c r="B2" s="4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ht="18.899999999999999" customHeight="1" thickBot="1">
      <c r="B3" s="4"/>
      <c r="D3" s="263"/>
      <c r="E3" s="263"/>
      <c r="F3" s="5" t="s">
        <v>1</v>
      </c>
      <c r="I3" s="263"/>
      <c r="J3" s="263"/>
      <c r="K3" s="263"/>
      <c r="L3" s="263"/>
      <c r="M3" s="263"/>
      <c r="N3" s="263"/>
      <c r="O3" s="263"/>
      <c r="P3" s="263"/>
      <c r="Q3" s="263"/>
    </row>
    <row r="4" spans="1:17" s="7" customFormat="1" ht="19.5" customHeight="1" thickTop="1">
      <c r="A4" s="387" t="s">
        <v>2</v>
      </c>
      <c r="B4" s="6" t="s">
        <v>3</v>
      </c>
      <c r="C4" s="393" t="s">
        <v>4</v>
      </c>
      <c r="D4" s="385"/>
      <c r="E4" s="386"/>
      <c r="F4" s="384" t="s">
        <v>5</v>
      </c>
      <c r="G4" s="385"/>
      <c r="H4" s="386"/>
      <c r="I4" s="384" t="s">
        <v>6</v>
      </c>
      <c r="J4" s="385"/>
      <c r="K4" s="386"/>
      <c r="L4" s="384" t="s">
        <v>62</v>
      </c>
      <c r="M4" s="385"/>
      <c r="N4" s="389"/>
      <c r="O4" s="390" t="s">
        <v>7</v>
      </c>
      <c r="P4" s="391"/>
      <c r="Q4" s="392"/>
    </row>
    <row r="5" spans="1:17" s="7" customFormat="1" ht="19.5" customHeight="1" thickBot="1">
      <c r="A5" s="388"/>
      <c r="B5" s="8" t="s">
        <v>8</v>
      </c>
      <c r="C5" s="9" t="s">
        <v>9</v>
      </c>
      <c r="D5" s="10" t="s">
        <v>10</v>
      </c>
      <c r="E5" s="11" t="s">
        <v>11</v>
      </c>
      <c r="F5" s="12" t="s">
        <v>9</v>
      </c>
      <c r="G5" s="10" t="s">
        <v>10</v>
      </c>
      <c r="H5" s="11" t="s">
        <v>11</v>
      </c>
      <c r="I5" s="13" t="s">
        <v>9</v>
      </c>
      <c r="J5" s="10" t="s">
        <v>10</v>
      </c>
      <c r="K5" s="11" t="s">
        <v>11</v>
      </c>
      <c r="L5" s="13" t="s">
        <v>9</v>
      </c>
      <c r="M5" s="10" t="s">
        <v>10</v>
      </c>
      <c r="N5" s="14" t="s">
        <v>11</v>
      </c>
      <c r="O5" s="15" t="s">
        <v>9</v>
      </c>
      <c r="P5" s="16" t="s">
        <v>10</v>
      </c>
      <c r="Q5" s="17" t="s">
        <v>11</v>
      </c>
    </row>
    <row r="6" spans="1:17" ht="22.8" customHeight="1" thickTop="1">
      <c r="A6" s="381" t="s">
        <v>12</v>
      </c>
      <c r="B6" s="235" t="s">
        <v>13</v>
      </c>
      <c r="C6" s="234">
        <v>24</v>
      </c>
      <c r="D6" s="262">
        <v>359</v>
      </c>
      <c r="E6" s="20">
        <f t="shared" ref="E6:E14" si="0">SUM(C6:D6)</f>
        <v>383</v>
      </c>
      <c r="F6" s="21">
        <v>1</v>
      </c>
      <c r="G6" s="19">
        <v>63</v>
      </c>
      <c r="H6" s="20">
        <f t="shared" ref="H6:H14" si="1">SUM(F6:G6)</f>
        <v>64</v>
      </c>
      <c r="I6" s="22">
        <v>1</v>
      </c>
      <c r="J6" s="19">
        <v>56</v>
      </c>
      <c r="K6" s="20">
        <f t="shared" ref="K6" si="2">SUM(I6:J6)</f>
        <v>57</v>
      </c>
      <c r="L6" s="22">
        <v>2</v>
      </c>
      <c r="M6" s="19">
        <v>45</v>
      </c>
      <c r="N6" s="20">
        <f t="shared" ref="N6" si="3">SUM(L6:M6)</f>
        <v>47</v>
      </c>
      <c r="O6" s="24">
        <f>SUM(C6+F6+I6+L6)</f>
        <v>28</v>
      </c>
      <c r="P6" s="25">
        <f>SUM(D6+G6+J6+M6)</f>
        <v>523</v>
      </c>
      <c r="Q6" s="26">
        <f>SUM(O6:P6)</f>
        <v>551</v>
      </c>
    </row>
    <row r="7" spans="1:17" ht="22.8" customHeight="1">
      <c r="A7" s="382"/>
      <c r="B7" s="27" t="s">
        <v>14</v>
      </c>
      <c r="C7" s="234">
        <v>32</v>
      </c>
      <c r="D7" s="262">
        <v>352</v>
      </c>
      <c r="E7" s="20">
        <f t="shared" ref="E7:E10" si="4">SUM(C7:D7)</f>
        <v>384</v>
      </c>
      <c r="F7" s="21">
        <v>4</v>
      </c>
      <c r="G7" s="19">
        <v>75</v>
      </c>
      <c r="H7" s="20">
        <f t="shared" ref="H7:H10" si="5">SUM(F7:G7)</f>
        <v>79</v>
      </c>
      <c r="I7" s="22">
        <v>1</v>
      </c>
      <c r="J7" s="19">
        <v>82</v>
      </c>
      <c r="K7" s="20">
        <f t="shared" ref="K7:K10" si="6">SUM(I7:J7)</f>
        <v>83</v>
      </c>
      <c r="L7" s="22">
        <v>3</v>
      </c>
      <c r="M7" s="19">
        <v>44</v>
      </c>
      <c r="N7" s="20">
        <f t="shared" ref="N7:N8" si="7">SUM(L7:M7)</f>
        <v>47</v>
      </c>
      <c r="O7" s="24">
        <f>SUM(C7+F7+I7+L7)</f>
        <v>40</v>
      </c>
      <c r="P7" s="25">
        <f>SUM(D7+G7+J7+M7)</f>
        <v>553</v>
      </c>
      <c r="Q7" s="26">
        <f>SUM(O7:P7)</f>
        <v>593</v>
      </c>
    </row>
    <row r="8" spans="1:17" ht="22.8" customHeight="1">
      <c r="A8" s="382"/>
      <c r="B8" s="27" t="s">
        <v>15</v>
      </c>
      <c r="C8" s="234">
        <v>25</v>
      </c>
      <c r="D8" s="262">
        <v>403</v>
      </c>
      <c r="E8" s="20">
        <f t="shared" si="4"/>
        <v>428</v>
      </c>
      <c r="F8" s="21">
        <v>3</v>
      </c>
      <c r="G8" s="19">
        <v>82</v>
      </c>
      <c r="H8" s="20">
        <f t="shared" si="5"/>
        <v>85</v>
      </c>
      <c r="I8" s="22">
        <v>3</v>
      </c>
      <c r="J8" s="19">
        <v>92</v>
      </c>
      <c r="K8" s="20">
        <f t="shared" si="6"/>
        <v>95</v>
      </c>
      <c r="L8" s="22">
        <v>8</v>
      </c>
      <c r="M8" s="19">
        <v>39</v>
      </c>
      <c r="N8" s="20">
        <f t="shared" si="7"/>
        <v>47</v>
      </c>
      <c r="O8" s="28">
        <f t="shared" ref="O8:P11" si="8">SUM(C8+I8+L8+F8)</f>
        <v>39</v>
      </c>
      <c r="P8" s="29">
        <f t="shared" ref="P8:P10" si="9">SUM(D8+J8+M8+G8)</f>
        <v>616</v>
      </c>
      <c r="Q8" s="30">
        <f t="shared" ref="Q8:Q12" si="10">SUM(O8:P8)</f>
        <v>655</v>
      </c>
    </row>
    <row r="9" spans="1:17" ht="22.8" customHeight="1">
      <c r="A9" s="382"/>
      <c r="B9" s="27" t="s">
        <v>16</v>
      </c>
      <c r="C9" s="234">
        <v>15</v>
      </c>
      <c r="D9" s="262">
        <v>366</v>
      </c>
      <c r="E9" s="20">
        <f t="shared" si="4"/>
        <v>381</v>
      </c>
      <c r="F9" s="21">
        <v>1</v>
      </c>
      <c r="G9" s="19">
        <v>87</v>
      </c>
      <c r="H9" s="20">
        <f t="shared" si="5"/>
        <v>88</v>
      </c>
      <c r="I9" s="22">
        <v>3</v>
      </c>
      <c r="J9" s="19">
        <v>109</v>
      </c>
      <c r="K9" s="20">
        <f t="shared" si="6"/>
        <v>112</v>
      </c>
      <c r="L9" s="22"/>
      <c r="M9" s="19"/>
      <c r="N9" s="23"/>
      <c r="O9" s="28">
        <f t="shared" si="8"/>
        <v>19</v>
      </c>
      <c r="P9" s="29">
        <f t="shared" si="9"/>
        <v>562</v>
      </c>
      <c r="Q9" s="30">
        <f t="shared" si="10"/>
        <v>581</v>
      </c>
    </row>
    <row r="10" spans="1:17" ht="22.8" customHeight="1">
      <c r="A10" s="382"/>
      <c r="B10" s="27" t="s">
        <v>17</v>
      </c>
      <c r="C10" s="234">
        <v>25</v>
      </c>
      <c r="D10" s="262">
        <v>332</v>
      </c>
      <c r="E10" s="20">
        <f t="shared" si="4"/>
        <v>357</v>
      </c>
      <c r="F10" s="21">
        <v>1</v>
      </c>
      <c r="G10" s="19">
        <v>66</v>
      </c>
      <c r="H10" s="20">
        <f t="shared" si="5"/>
        <v>67</v>
      </c>
      <c r="I10" s="22">
        <v>3</v>
      </c>
      <c r="J10" s="19">
        <v>110</v>
      </c>
      <c r="K10" s="20">
        <f t="shared" si="6"/>
        <v>113</v>
      </c>
      <c r="L10" s="22"/>
      <c r="M10" s="19"/>
      <c r="N10" s="23"/>
      <c r="O10" s="28">
        <f t="shared" si="8"/>
        <v>29</v>
      </c>
      <c r="P10" s="29">
        <f t="shared" si="9"/>
        <v>508</v>
      </c>
      <c r="Q10" s="30">
        <f t="shared" si="10"/>
        <v>537</v>
      </c>
    </row>
    <row r="11" spans="1:17" ht="22.8" customHeight="1">
      <c r="A11" s="382"/>
      <c r="B11" s="27" t="s">
        <v>123</v>
      </c>
      <c r="C11" s="140">
        <v>1</v>
      </c>
      <c r="D11" s="141">
        <v>44</v>
      </c>
      <c r="E11" s="142">
        <f>SUM(C11:D11)</f>
        <v>45</v>
      </c>
      <c r="F11" s="140">
        <v>0</v>
      </c>
      <c r="G11" s="141">
        <v>9</v>
      </c>
      <c r="H11" s="142">
        <f>SUM(F11:G11)</f>
        <v>9</v>
      </c>
      <c r="I11" s="140">
        <v>2</v>
      </c>
      <c r="J11" s="141">
        <v>28</v>
      </c>
      <c r="K11" s="142">
        <f>SUM(I11:J11)</f>
        <v>30</v>
      </c>
      <c r="L11" s="140"/>
      <c r="M11" s="141"/>
      <c r="N11" s="142"/>
      <c r="O11" s="28">
        <f t="shared" si="8"/>
        <v>3</v>
      </c>
      <c r="P11" s="29">
        <f t="shared" si="8"/>
        <v>81</v>
      </c>
      <c r="Q11" s="30">
        <f t="shared" si="10"/>
        <v>84</v>
      </c>
    </row>
    <row r="12" spans="1:17" ht="22.8" customHeight="1">
      <c r="A12" s="382"/>
      <c r="B12" s="27" t="s">
        <v>124</v>
      </c>
      <c r="C12" s="140">
        <v>1</v>
      </c>
      <c r="D12" s="141">
        <v>4</v>
      </c>
      <c r="E12" s="142">
        <f>SUM(C12:D12)</f>
        <v>5</v>
      </c>
      <c r="F12" s="140">
        <v>0</v>
      </c>
      <c r="G12" s="141">
        <v>5</v>
      </c>
      <c r="H12" s="142">
        <f>SUM(F12:G12)</f>
        <v>5</v>
      </c>
      <c r="I12" s="140">
        <v>0</v>
      </c>
      <c r="J12" s="141">
        <v>10</v>
      </c>
      <c r="K12" s="142">
        <f>SUM(I12:J12)</f>
        <v>10</v>
      </c>
      <c r="L12" s="140"/>
      <c r="M12" s="141"/>
      <c r="N12" s="142"/>
      <c r="O12" s="24">
        <f>SUM(C12+I12+L12+F12)</f>
        <v>1</v>
      </c>
      <c r="P12" s="25">
        <f>SUM(D12+J12+M12+G12)</f>
        <v>19</v>
      </c>
      <c r="Q12" s="26">
        <f t="shared" si="10"/>
        <v>20</v>
      </c>
    </row>
    <row r="13" spans="1:17" s="46" customFormat="1" ht="24" customHeight="1">
      <c r="A13" s="382"/>
      <c r="B13" s="37" t="s">
        <v>18</v>
      </c>
      <c r="C13" s="38">
        <f>SUM(C6:C10)</f>
        <v>121</v>
      </c>
      <c r="D13" s="39">
        <f>SUM(D6:D10)</f>
        <v>1812</v>
      </c>
      <c r="E13" s="40">
        <f t="shared" si="0"/>
        <v>1933</v>
      </c>
      <c r="F13" s="41">
        <f>SUM(F6:F10)</f>
        <v>10</v>
      </c>
      <c r="G13" s="39">
        <f>SUM(G6:G10)</f>
        <v>373</v>
      </c>
      <c r="H13" s="40">
        <f t="shared" si="1"/>
        <v>383</v>
      </c>
      <c r="I13" s="41">
        <f>SUM(I6:I10)</f>
        <v>11</v>
      </c>
      <c r="J13" s="39">
        <f>SUM(J6:J10)</f>
        <v>449</v>
      </c>
      <c r="K13" s="40">
        <f t="shared" ref="K13:K14" si="11">SUM(I13:J13)</f>
        <v>460</v>
      </c>
      <c r="L13" s="42">
        <f>SUM(L6:L10)</f>
        <v>13</v>
      </c>
      <c r="M13" s="39">
        <f>SUM(M6:M10)</f>
        <v>128</v>
      </c>
      <c r="N13" s="43">
        <f>SUM(L13:M13)</f>
        <v>141</v>
      </c>
      <c r="O13" s="44">
        <f>SUM(O6:O10)</f>
        <v>155</v>
      </c>
      <c r="P13" s="39">
        <f>SUM(P6:P10)</f>
        <v>2762</v>
      </c>
      <c r="Q13" s="45">
        <f t="shared" ref="Q13:Q14" si="12">SUM(O13:P13)</f>
        <v>2917</v>
      </c>
    </row>
    <row r="14" spans="1:17" s="46" customFormat="1" ht="24" customHeight="1" thickBot="1">
      <c r="A14" s="383"/>
      <c r="B14" s="47" t="s">
        <v>19</v>
      </c>
      <c r="C14" s="48">
        <f>SUM(C6:C12)</f>
        <v>123</v>
      </c>
      <c r="D14" s="49">
        <f>SUM(D6:D12)</f>
        <v>1860</v>
      </c>
      <c r="E14" s="50">
        <f t="shared" si="0"/>
        <v>1983</v>
      </c>
      <c r="F14" s="51">
        <f>SUM(F6:F12)</f>
        <v>10</v>
      </c>
      <c r="G14" s="49">
        <f>SUM(G6:G12)</f>
        <v>387</v>
      </c>
      <c r="H14" s="50">
        <f t="shared" si="1"/>
        <v>397</v>
      </c>
      <c r="I14" s="51">
        <f>SUM(I6:I12)</f>
        <v>13</v>
      </c>
      <c r="J14" s="49">
        <f>SUM(J6:J12)</f>
        <v>487</v>
      </c>
      <c r="K14" s="50">
        <f t="shared" si="11"/>
        <v>500</v>
      </c>
      <c r="L14" s="52">
        <f>SUM(L6:L12)</f>
        <v>13</v>
      </c>
      <c r="M14" s="49">
        <f>SUM(M6:M12)</f>
        <v>128</v>
      </c>
      <c r="N14" s="53">
        <f>SUM(L14:M14)</f>
        <v>141</v>
      </c>
      <c r="O14" s="54">
        <f>SUM(O6:O12)</f>
        <v>159</v>
      </c>
      <c r="P14" s="49">
        <f>SUM(P6:P12)</f>
        <v>2862</v>
      </c>
      <c r="Q14" s="55">
        <f t="shared" si="12"/>
        <v>3021</v>
      </c>
    </row>
    <row r="15" spans="1:17" s="66" customFormat="1" ht="24" customHeight="1" thickTop="1">
      <c r="A15" s="396" t="s">
        <v>20</v>
      </c>
      <c r="B15" s="61" t="s">
        <v>21</v>
      </c>
      <c r="C15" s="77">
        <f>SUM(C13)</f>
        <v>121</v>
      </c>
      <c r="D15" s="80">
        <f t="shared" ref="D15:Q16" si="13">SUM(D13)</f>
        <v>1812</v>
      </c>
      <c r="E15" s="185">
        <f t="shared" si="13"/>
        <v>1933</v>
      </c>
      <c r="F15" s="187">
        <f t="shared" si="13"/>
        <v>10</v>
      </c>
      <c r="G15" s="80">
        <f t="shared" si="13"/>
        <v>373</v>
      </c>
      <c r="H15" s="79">
        <f t="shared" si="13"/>
        <v>383</v>
      </c>
      <c r="I15" s="80">
        <f t="shared" si="13"/>
        <v>11</v>
      </c>
      <c r="J15" s="78">
        <f t="shared" si="13"/>
        <v>449</v>
      </c>
      <c r="K15" s="185">
        <f t="shared" si="13"/>
        <v>460</v>
      </c>
      <c r="L15" s="187">
        <f t="shared" si="13"/>
        <v>13</v>
      </c>
      <c r="M15" s="78">
        <f t="shared" si="13"/>
        <v>128</v>
      </c>
      <c r="N15" s="190">
        <f t="shared" si="13"/>
        <v>141</v>
      </c>
      <c r="O15" s="194">
        <f t="shared" si="13"/>
        <v>155</v>
      </c>
      <c r="P15" s="78">
        <f t="shared" si="13"/>
        <v>2762</v>
      </c>
      <c r="Q15" s="192">
        <f t="shared" si="13"/>
        <v>2917</v>
      </c>
    </row>
    <row r="16" spans="1:17" s="66" customFormat="1" ht="24" customHeight="1" thickBot="1">
      <c r="A16" s="397"/>
      <c r="B16" s="67" t="s">
        <v>22</v>
      </c>
      <c r="C16" s="68">
        <f>SUM(C14)</f>
        <v>123</v>
      </c>
      <c r="D16" s="184">
        <f t="shared" si="13"/>
        <v>1860</v>
      </c>
      <c r="E16" s="186">
        <f t="shared" si="13"/>
        <v>1983</v>
      </c>
      <c r="F16" s="188">
        <f t="shared" si="13"/>
        <v>10</v>
      </c>
      <c r="G16" s="184">
        <f t="shared" si="13"/>
        <v>387</v>
      </c>
      <c r="H16" s="217">
        <f t="shared" si="13"/>
        <v>397</v>
      </c>
      <c r="I16" s="184">
        <f t="shared" si="13"/>
        <v>13</v>
      </c>
      <c r="J16" s="189">
        <f t="shared" si="13"/>
        <v>487</v>
      </c>
      <c r="K16" s="186">
        <f t="shared" si="13"/>
        <v>500</v>
      </c>
      <c r="L16" s="188">
        <f t="shared" si="13"/>
        <v>13</v>
      </c>
      <c r="M16" s="189">
        <f t="shared" si="13"/>
        <v>128</v>
      </c>
      <c r="N16" s="191">
        <f t="shared" si="13"/>
        <v>141</v>
      </c>
      <c r="O16" s="195">
        <f t="shared" si="13"/>
        <v>159</v>
      </c>
      <c r="P16" s="189">
        <f t="shared" si="13"/>
        <v>2862</v>
      </c>
      <c r="Q16" s="193">
        <f t="shared" si="13"/>
        <v>3021</v>
      </c>
    </row>
    <row r="17" spans="1:23" ht="22.65" customHeight="1" thickTop="1">
      <c r="A17" s="381" t="s">
        <v>23</v>
      </c>
      <c r="B17" s="69" t="s">
        <v>13</v>
      </c>
      <c r="C17" s="18"/>
      <c r="D17" s="19"/>
      <c r="E17" s="20"/>
      <c r="F17" s="21">
        <v>2</v>
      </c>
      <c r="G17" s="19">
        <v>42</v>
      </c>
      <c r="H17" s="20">
        <f>SUM(F17:G17)</f>
        <v>44</v>
      </c>
      <c r="I17" s="21"/>
      <c r="J17" s="57"/>
      <c r="K17" s="70"/>
      <c r="L17" s="21">
        <v>0</v>
      </c>
      <c r="M17" s="19">
        <v>19</v>
      </c>
      <c r="N17" s="20">
        <f>SUM(L17:M17)</f>
        <v>19</v>
      </c>
      <c r="O17" s="24">
        <f t="shared" ref="O17:Q21" si="14">SUM(C17+F17+I17+L17)</f>
        <v>2</v>
      </c>
      <c r="P17" s="25">
        <f>SUM(D17+G17+M17)</f>
        <v>61</v>
      </c>
      <c r="Q17" s="26">
        <f>SUM(E17+H17+N17)</f>
        <v>63</v>
      </c>
      <c r="R17" s="46"/>
      <c r="S17" s="46"/>
      <c r="T17" s="46"/>
    </row>
    <row r="18" spans="1:23" ht="22.65" customHeight="1">
      <c r="A18" s="382"/>
      <c r="B18" s="56" t="s">
        <v>14</v>
      </c>
      <c r="C18" s="31"/>
      <c r="D18" s="32"/>
      <c r="E18" s="20"/>
      <c r="F18" s="21">
        <v>1</v>
      </c>
      <c r="G18" s="19">
        <v>34</v>
      </c>
      <c r="H18" s="20">
        <f>SUM(F18:G18)</f>
        <v>35</v>
      </c>
      <c r="I18" s="21"/>
      <c r="J18" s="57"/>
      <c r="K18" s="70"/>
      <c r="L18" s="21">
        <v>0</v>
      </c>
      <c r="M18" s="19">
        <v>12</v>
      </c>
      <c r="N18" s="20">
        <f>SUM(L18:M18)</f>
        <v>12</v>
      </c>
      <c r="O18" s="28">
        <f t="shared" si="14"/>
        <v>1</v>
      </c>
      <c r="P18" s="29">
        <f t="shared" si="14"/>
        <v>46</v>
      </c>
      <c r="Q18" s="30">
        <f t="shared" si="14"/>
        <v>47</v>
      </c>
      <c r="R18" s="46"/>
      <c r="S18" s="46"/>
      <c r="T18" s="46"/>
    </row>
    <row r="19" spans="1:23" ht="22.65" customHeight="1">
      <c r="A19" s="382"/>
      <c r="B19" s="56" t="s">
        <v>125</v>
      </c>
      <c r="C19" s="140"/>
      <c r="D19" s="141"/>
      <c r="E19" s="142"/>
      <c r="F19" s="140">
        <v>0</v>
      </c>
      <c r="G19" s="141">
        <v>7</v>
      </c>
      <c r="H19" s="142">
        <f>SUM(F19:G19)</f>
        <v>7</v>
      </c>
      <c r="I19" s="140"/>
      <c r="J19" s="141"/>
      <c r="K19" s="142"/>
      <c r="L19" s="140"/>
      <c r="M19" s="141"/>
      <c r="N19" s="142"/>
      <c r="O19" s="28">
        <f>SUM(C19+F19+I19+L19)</f>
        <v>0</v>
      </c>
      <c r="P19" s="29">
        <f>SUM(D19+G19+J19+M19)</f>
        <v>7</v>
      </c>
      <c r="Q19" s="371">
        <f>SUM(E19+H19+K19+N19)</f>
        <v>7</v>
      </c>
      <c r="R19" s="46"/>
      <c r="S19" s="46"/>
      <c r="T19" s="46"/>
    </row>
    <row r="20" spans="1:23" s="46" customFormat="1" ht="22.65" customHeight="1">
      <c r="A20" s="382"/>
      <c r="B20" s="37" t="s">
        <v>18</v>
      </c>
      <c r="C20" s="71"/>
      <c r="D20" s="59"/>
      <c r="E20" s="72"/>
      <c r="F20" s="41">
        <f>SUM(F17:F18)</f>
        <v>3</v>
      </c>
      <c r="G20" s="41">
        <f>SUM(G17:G18)</f>
        <v>76</v>
      </c>
      <c r="H20" s="41">
        <f>SUM(H17:H18)</f>
        <v>79</v>
      </c>
      <c r="I20" s="73"/>
      <c r="J20" s="74"/>
      <c r="K20" s="333"/>
      <c r="L20" s="41">
        <f>SUM(L17:L18)</f>
        <v>0</v>
      </c>
      <c r="M20" s="41">
        <f>SUM(M17:M18)</f>
        <v>31</v>
      </c>
      <c r="N20" s="41">
        <f>SUM(N17:N18)</f>
        <v>31</v>
      </c>
      <c r="O20" s="58">
        <f t="shared" si="14"/>
        <v>3</v>
      </c>
      <c r="P20" s="59">
        <f t="shared" si="14"/>
        <v>107</v>
      </c>
      <c r="Q20" s="60">
        <f t="shared" si="14"/>
        <v>110</v>
      </c>
      <c r="S20" s="233"/>
      <c r="T20" s="233"/>
      <c r="U20" s="233"/>
      <c r="V20" s="233"/>
      <c r="W20" s="233"/>
    </row>
    <row r="21" spans="1:23" s="46" customFormat="1" ht="22.65" customHeight="1" thickBot="1">
      <c r="A21" s="383"/>
      <c r="B21" s="47" t="s">
        <v>19</v>
      </c>
      <c r="C21" s="48"/>
      <c r="D21" s="51"/>
      <c r="E21" s="75"/>
      <c r="F21" s="51">
        <f>SUM(F17:F19)</f>
        <v>3</v>
      </c>
      <c r="G21" s="49">
        <f>SUM(G17:G19)</f>
        <v>83</v>
      </c>
      <c r="H21" s="50">
        <f>SUM(H17:H19)</f>
        <v>86</v>
      </c>
      <c r="I21" s="52"/>
      <c r="J21" s="49"/>
      <c r="K21" s="50"/>
      <c r="L21" s="51">
        <f>SUM(L17:L19)</f>
        <v>0</v>
      </c>
      <c r="M21" s="49">
        <f>SUM(M17:M19)</f>
        <v>31</v>
      </c>
      <c r="N21" s="50">
        <f>SUM(N17:N19)</f>
        <v>31</v>
      </c>
      <c r="O21" s="54">
        <f t="shared" si="14"/>
        <v>3</v>
      </c>
      <c r="P21" s="49">
        <f t="shared" si="14"/>
        <v>114</v>
      </c>
      <c r="Q21" s="55">
        <f t="shared" si="14"/>
        <v>117</v>
      </c>
    </row>
    <row r="22" spans="1:23" s="66" customFormat="1" ht="22.65" customHeight="1" thickTop="1">
      <c r="A22" s="396" t="s">
        <v>24</v>
      </c>
      <c r="B22" s="76" t="s">
        <v>21</v>
      </c>
      <c r="C22" s="200"/>
      <c r="D22" s="80"/>
      <c r="E22" s="79"/>
      <c r="F22" s="201">
        <f t="shared" ref="F22:H23" si="15">SUM(F20)</f>
        <v>3</v>
      </c>
      <c r="G22" s="80">
        <f t="shared" si="15"/>
        <v>76</v>
      </c>
      <c r="H22" s="79">
        <f t="shared" si="15"/>
        <v>79</v>
      </c>
      <c r="I22" s="81"/>
      <c r="J22" s="80"/>
      <c r="K22" s="79"/>
      <c r="L22" s="63"/>
      <c r="M22" s="62"/>
      <c r="N22" s="64"/>
      <c r="O22" s="65">
        <f t="shared" ref="O22:Q23" si="16">SUM(O20)</f>
        <v>3</v>
      </c>
      <c r="P22" s="81">
        <f t="shared" si="16"/>
        <v>107</v>
      </c>
      <c r="Q22" s="82">
        <f t="shared" si="16"/>
        <v>110</v>
      </c>
    </row>
    <row r="23" spans="1:23" s="66" customFormat="1" ht="22.65" customHeight="1" thickBot="1">
      <c r="A23" s="398"/>
      <c r="B23" s="83" t="s">
        <v>22</v>
      </c>
      <c r="C23" s="84"/>
      <c r="D23" s="85"/>
      <c r="E23" s="86"/>
      <c r="F23" s="87">
        <f t="shared" si="15"/>
        <v>3</v>
      </c>
      <c r="G23" s="85">
        <f t="shared" si="15"/>
        <v>83</v>
      </c>
      <c r="H23" s="86">
        <f t="shared" si="15"/>
        <v>86</v>
      </c>
      <c r="I23" s="87"/>
      <c r="J23" s="85"/>
      <c r="K23" s="86"/>
      <c r="L23" s="87">
        <f t="shared" ref="L23:N23" si="17">SUM(L21)</f>
        <v>0</v>
      </c>
      <c r="M23" s="85">
        <f t="shared" si="17"/>
        <v>31</v>
      </c>
      <c r="N23" s="86">
        <f t="shared" si="17"/>
        <v>31</v>
      </c>
      <c r="O23" s="88">
        <f t="shared" si="16"/>
        <v>3</v>
      </c>
      <c r="P23" s="87">
        <f t="shared" si="16"/>
        <v>114</v>
      </c>
      <c r="Q23" s="89">
        <f t="shared" si="16"/>
        <v>117</v>
      </c>
    </row>
    <row r="24" spans="1:23" s="97" customFormat="1" ht="22.65" customHeight="1" thickTop="1">
      <c r="A24" s="394" t="s">
        <v>25</v>
      </c>
      <c r="B24" s="90" t="s">
        <v>21</v>
      </c>
      <c r="C24" s="91">
        <f t="shared" ref="C24:Q25" si="18">SUM(C15+C22)</f>
        <v>121</v>
      </c>
      <c r="D24" s="92">
        <f t="shared" si="18"/>
        <v>1812</v>
      </c>
      <c r="E24" s="93">
        <f t="shared" si="18"/>
        <v>1933</v>
      </c>
      <c r="F24" s="92">
        <f t="shared" si="18"/>
        <v>13</v>
      </c>
      <c r="G24" s="92">
        <f t="shared" si="18"/>
        <v>449</v>
      </c>
      <c r="H24" s="93">
        <f t="shared" si="18"/>
        <v>462</v>
      </c>
      <c r="I24" s="92">
        <f t="shared" si="18"/>
        <v>11</v>
      </c>
      <c r="J24" s="92">
        <f t="shared" si="18"/>
        <v>449</v>
      </c>
      <c r="K24" s="93">
        <f t="shared" si="18"/>
        <v>460</v>
      </c>
      <c r="L24" s="92">
        <f t="shared" si="18"/>
        <v>13</v>
      </c>
      <c r="M24" s="92">
        <f t="shared" si="18"/>
        <v>128</v>
      </c>
      <c r="N24" s="94">
        <f t="shared" si="18"/>
        <v>141</v>
      </c>
      <c r="O24" s="95">
        <f t="shared" si="18"/>
        <v>158</v>
      </c>
      <c r="P24" s="92">
        <f t="shared" si="18"/>
        <v>2869</v>
      </c>
      <c r="Q24" s="96">
        <f t="shared" si="18"/>
        <v>3027</v>
      </c>
    </row>
    <row r="25" spans="1:23" s="97" customFormat="1" ht="22.65" customHeight="1" thickBot="1">
      <c r="A25" s="395"/>
      <c r="B25" s="98" t="s">
        <v>22</v>
      </c>
      <c r="C25" s="99">
        <f t="shared" si="18"/>
        <v>123</v>
      </c>
      <c r="D25" s="100">
        <f t="shared" si="18"/>
        <v>1860</v>
      </c>
      <c r="E25" s="101">
        <f t="shared" si="18"/>
        <v>1983</v>
      </c>
      <c r="F25" s="100">
        <f t="shared" si="18"/>
        <v>13</v>
      </c>
      <c r="G25" s="100">
        <f t="shared" si="18"/>
        <v>470</v>
      </c>
      <c r="H25" s="101">
        <f t="shared" si="18"/>
        <v>483</v>
      </c>
      <c r="I25" s="100">
        <f t="shared" si="18"/>
        <v>13</v>
      </c>
      <c r="J25" s="100">
        <f t="shared" si="18"/>
        <v>487</v>
      </c>
      <c r="K25" s="101">
        <f t="shared" si="18"/>
        <v>500</v>
      </c>
      <c r="L25" s="100">
        <f t="shared" si="18"/>
        <v>13</v>
      </c>
      <c r="M25" s="100">
        <f t="shared" si="18"/>
        <v>159</v>
      </c>
      <c r="N25" s="102">
        <f t="shared" si="18"/>
        <v>172</v>
      </c>
      <c r="O25" s="103">
        <f t="shared" si="18"/>
        <v>162</v>
      </c>
      <c r="P25" s="100">
        <f t="shared" si="18"/>
        <v>2976</v>
      </c>
      <c r="Q25" s="104">
        <f t="shared" si="18"/>
        <v>3138</v>
      </c>
      <c r="S25" s="328"/>
    </row>
    <row r="26" spans="1:23" ht="12" customHeight="1" thickTop="1">
      <c r="A26" s="105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108"/>
      <c r="Q26" s="108"/>
      <c r="S26" s="329"/>
    </row>
    <row r="27" spans="1:23" ht="24" customHeight="1">
      <c r="B27" s="4"/>
      <c r="D27" s="263"/>
      <c r="E27" s="263"/>
      <c r="F27" s="5" t="s">
        <v>26</v>
      </c>
      <c r="G27" s="263"/>
      <c r="I27" s="263"/>
      <c r="J27" s="263"/>
      <c r="K27" s="263"/>
      <c r="L27" s="263"/>
      <c r="M27" s="263"/>
      <c r="N27" s="263"/>
      <c r="O27" s="263"/>
      <c r="P27" s="263"/>
      <c r="Q27" s="263"/>
      <c r="S27" s="329"/>
    </row>
    <row r="28" spans="1:23" s="7" customFormat="1" ht="19.5" customHeight="1">
      <c r="A28" s="387" t="s">
        <v>2</v>
      </c>
      <c r="B28" s="6" t="s">
        <v>3</v>
      </c>
      <c r="C28" s="406" t="s">
        <v>4</v>
      </c>
      <c r="D28" s="407"/>
      <c r="E28" s="408"/>
      <c r="F28" s="409" t="s">
        <v>111</v>
      </c>
      <c r="G28" s="407"/>
      <c r="H28" s="408"/>
      <c r="I28" s="384" t="s">
        <v>112</v>
      </c>
      <c r="J28" s="385"/>
      <c r="K28" s="386"/>
      <c r="L28" s="384"/>
      <c r="M28" s="385"/>
      <c r="N28" s="413"/>
      <c r="O28" s="410" t="s">
        <v>27</v>
      </c>
      <c r="P28" s="411"/>
      <c r="Q28" s="412"/>
    </row>
    <row r="29" spans="1:23" s="7" customFormat="1" ht="19.5" customHeight="1" thickBot="1">
      <c r="A29" s="405"/>
      <c r="B29" s="110" t="s">
        <v>8</v>
      </c>
      <c r="C29" s="111" t="s">
        <v>9</v>
      </c>
      <c r="D29" s="109" t="s">
        <v>10</v>
      </c>
      <c r="E29" s="112" t="s">
        <v>11</v>
      </c>
      <c r="F29" s="111" t="s">
        <v>113</v>
      </c>
      <c r="G29" s="109" t="s">
        <v>114</v>
      </c>
      <c r="H29" s="113" t="s">
        <v>115</v>
      </c>
      <c r="I29" s="114" t="s">
        <v>113</v>
      </c>
      <c r="J29" s="109" t="s">
        <v>114</v>
      </c>
      <c r="K29" s="112" t="s">
        <v>115</v>
      </c>
      <c r="L29" s="111"/>
      <c r="M29" s="109"/>
      <c r="N29" s="110"/>
      <c r="O29" s="115" t="s">
        <v>9</v>
      </c>
      <c r="P29" s="116" t="s">
        <v>10</v>
      </c>
      <c r="Q29" s="116" t="s">
        <v>11</v>
      </c>
    </row>
    <row r="30" spans="1:23" ht="20.25" customHeight="1">
      <c r="A30" s="399" t="s">
        <v>28</v>
      </c>
      <c r="B30" s="203" t="s">
        <v>13</v>
      </c>
      <c r="C30" s="216">
        <v>21</v>
      </c>
      <c r="D30" s="207">
        <v>204</v>
      </c>
      <c r="E30" s="208">
        <f t="shared" ref="E30:E38" si="19">SUM(C30:D30)</f>
        <v>225</v>
      </c>
      <c r="F30" s="209">
        <v>17</v>
      </c>
      <c r="G30" s="207">
        <v>25</v>
      </c>
      <c r="H30" s="210">
        <f t="shared" ref="H30:H34" si="20">SUM(F30:G30)</f>
        <v>42</v>
      </c>
      <c r="I30" s="209"/>
      <c r="J30" s="207"/>
      <c r="K30" s="208"/>
      <c r="L30" s="368"/>
      <c r="M30" s="207"/>
      <c r="N30" s="213"/>
      <c r="O30" s="212">
        <f t="shared" ref="O30:P30" si="21">SUM(C30+F30+I30+L30)</f>
        <v>38</v>
      </c>
      <c r="P30" s="211">
        <f t="shared" si="21"/>
        <v>229</v>
      </c>
      <c r="Q30" s="211">
        <f t="shared" ref="Q30:Q38" si="22">SUM(O30:P30)</f>
        <v>267</v>
      </c>
    </row>
    <row r="31" spans="1:23" ht="20.25" customHeight="1">
      <c r="A31" s="400"/>
      <c r="B31" s="69" t="s">
        <v>14</v>
      </c>
      <c r="C31" s="18">
        <v>28</v>
      </c>
      <c r="D31" s="19">
        <v>232</v>
      </c>
      <c r="E31" s="20">
        <f t="shared" ref="E31:E34" si="23">SUM(C31:D31)</f>
        <v>260</v>
      </c>
      <c r="F31" s="22">
        <v>28</v>
      </c>
      <c r="G31" s="141">
        <v>40</v>
      </c>
      <c r="H31" s="23">
        <f t="shared" si="20"/>
        <v>68</v>
      </c>
      <c r="I31" s="22">
        <v>4</v>
      </c>
      <c r="J31" s="19">
        <v>10</v>
      </c>
      <c r="K31" s="20">
        <f t="shared" ref="K31:K34" si="24">SUM(I31:J31)</f>
        <v>14</v>
      </c>
      <c r="L31" s="21"/>
      <c r="M31" s="19"/>
      <c r="N31" s="214"/>
      <c r="O31" s="202">
        <f t="shared" ref="O31:P36" si="25">SUM(C31+F31+I31+L31)</f>
        <v>60</v>
      </c>
      <c r="P31" s="25">
        <f t="shared" ref="P31:P33" si="26">SUM(D31+G31+J31+M31)</f>
        <v>282</v>
      </c>
      <c r="Q31" s="25">
        <f t="shared" ref="Q31:Q36" si="27">SUM(O31:P31)</f>
        <v>342</v>
      </c>
    </row>
    <row r="32" spans="1:23" ht="20.25" customHeight="1" thickBot="1">
      <c r="A32" s="400"/>
      <c r="B32" s="69" t="s">
        <v>15</v>
      </c>
      <c r="C32" s="18">
        <v>22</v>
      </c>
      <c r="D32" s="19">
        <v>228</v>
      </c>
      <c r="E32" s="20">
        <f t="shared" si="23"/>
        <v>250</v>
      </c>
      <c r="F32" s="22">
        <v>30</v>
      </c>
      <c r="G32" s="19">
        <v>39</v>
      </c>
      <c r="H32" s="23">
        <f t="shared" si="20"/>
        <v>69</v>
      </c>
      <c r="I32" s="22">
        <v>8</v>
      </c>
      <c r="J32" s="19">
        <v>7</v>
      </c>
      <c r="K32" s="20">
        <f t="shared" si="24"/>
        <v>15</v>
      </c>
      <c r="L32" s="21"/>
      <c r="M32" s="19"/>
      <c r="N32" s="214"/>
      <c r="O32" s="202">
        <f t="shared" si="25"/>
        <v>60</v>
      </c>
      <c r="P32" s="25">
        <f t="shared" si="26"/>
        <v>274</v>
      </c>
      <c r="Q32" s="25">
        <f t="shared" si="27"/>
        <v>334</v>
      </c>
    </row>
    <row r="33" spans="1:20" ht="20.25" customHeight="1" thickTop="1">
      <c r="A33" s="400"/>
      <c r="B33" s="69" t="s">
        <v>16</v>
      </c>
      <c r="C33" s="18">
        <v>23</v>
      </c>
      <c r="D33" s="19">
        <v>227</v>
      </c>
      <c r="E33" s="142">
        <f t="shared" si="23"/>
        <v>250</v>
      </c>
      <c r="F33" s="22">
        <v>26</v>
      </c>
      <c r="G33" s="19">
        <v>59</v>
      </c>
      <c r="H33" s="23">
        <f t="shared" si="20"/>
        <v>85</v>
      </c>
      <c r="I33" s="22">
        <v>11</v>
      </c>
      <c r="J33" s="19">
        <v>26</v>
      </c>
      <c r="K33" s="20">
        <f t="shared" si="24"/>
        <v>37</v>
      </c>
      <c r="L33" s="21"/>
      <c r="M33" s="19"/>
      <c r="N33" s="214"/>
      <c r="O33" s="202">
        <f t="shared" si="25"/>
        <v>60</v>
      </c>
      <c r="P33" s="25">
        <f t="shared" si="26"/>
        <v>312</v>
      </c>
      <c r="Q33" s="26">
        <f t="shared" si="27"/>
        <v>372</v>
      </c>
      <c r="R33" s="414" t="s">
        <v>29</v>
      </c>
      <c r="S33" s="415"/>
      <c r="T33" s="416"/>
    </row>
    <row r="34" spans="1:20" ht="20.25" customHeight="1">
      <c r="A34" s="400"/>
      <c r="B34" s="69" t="s">
        <v>17</v>
      </c>
      <c r="C34" s="18">
        <v>20</v>
      </c>
      <c r="D34" s="141">
        <v>225</v>
      </c>
      <c r="E34" s="20">
        <f t="shared" si="23"/>
        <v>245</v>
      </c>
      <c r="F34" s="22">
        <v>24</v>
      </c>
      <c r="G34" s="19">
        <v>50</v>
      </c>
      <c r="H34" s="23">
        <f t="shared" si="20"/>
        <v>74</v>
      </c>
      <c r="I34" s="22">
        <v>8</v>
      </c>
      <c r="J34" s="19">
        <v>17</v>
      </c>
      <c r="K34" s="20">
        <f t="shared" si="24"/>
        <v>25</v>
      </c>
      <c r="L34" s="21"/>
      <c r="M34" s="19"/>
      <c r="N34" s="214"/>
      <c r="O34" s="202">
        <f t="shared" si="25"/>
        <v>52</v>
      </c>
      <c r="P34" s="25">
        <f>SUM(D34+G34+J34+M34)</f>
        <v>292</v>
      </c>
      <c r="Q34" s="26">
        <f t="shared" si="27"/>
        <v>344</v>
      </c>
      <c r="R34" s="417"/>
      <c r="S34" s="418"/>
      <c r="T34" s="419"/>
    </row>
    <row r="35" spans="1:20" ht="20.25" customHeight="1" thickBot="1">
      <c r="A35" s="400"/>
      <c r="B35" s="69" t="s">
        <v>123</v>
      </c>
      <c r="C35" s="372">
        <v>7</v>
      </c>
      <c r="D35" s="156">
        <v>41</v>
      </c>
      <c r="E35" s="33">
        <f>SUM(C35:D35)</f>
        <v>48</v>
      </c>
      <c r="F35" s="348">
        <v>15</v>
      </c>
      <c r="G35" s="34">
        <v>18</v>
      </c>
      <c r="H35" s="33">
        <f>SUM(F35:G35)</f>
        <v>33</v>
      </c>
      <c r="I35" s="35">
        <v>2</v>
      </c>
      <c r="J35" s="34">
        <v>4</v>
      </c>
      <c r="K35" s="33">
        <f>SUM(I35:J35)</f>
        <v>6</v>
      </c>
      <c r="L35" s="34"/>
      <c r="M35" s="34"/>
      <c r="N35" s="139"/>
      <c r="O35" s="202">
        <f t="shared" si="25"/>
        <v>24</v>
      </c>
      <c r="P35" s="25">
        <f t="shared" si="25"/>
        <v>63</v>
      </c>
      <c r="Q35" s="26">
        <f t="shared" si="27"/>
        <v>87</v>
      </c>
      <c r="R35" s="402" t="s">
        <v>30</v>
      </c>
      <c r="S35" s="403"/>
      <c r="T35" s="404"/>
    </row>
    <row r="36" spans="1:20" ht="20.25" customHeight="1" thickBot="1">
      <c r="A36" s="401"/>
      <c r="B36" s="373" t="s">
        <v>124</v>
      </c>
      <c r="C36" s="374">
        <v>0</v>
      </c>
      <c r="D36" s="254">
        <v>5</v>
      </c>
      <c r="E36" s="20">
        <f>SUM(C36:D36)</f>
        <v>5</v>
      </c>
      <c r="F36" s="375">
        <v>0</v>
      </c>
      <c r="G36" s="376">
        <v>6</v>
      </c>
      <c r="H36" s="20">
        <f>SUM(F36:G36)</f>
        <v>6</v>
      </c>
      <c r="I36" s="377">
        <v>0</v>
      </c>
      <c r="J36" s="378">
        <v>1</v>
      </c>
      <c r="K36" s="379">
        <f>SUM(I36:J36)</f>
        <v>1</v>
      </c>
      <c r="L36" s="21"/>
      <c r="M36" s="21"/>
      <c r="N36" s="214"/>
      <c r="O36" s="202">
        <f t="shared" si="25"/>
        <v>0</v>
      </c>
      <c r="P36" s="25">
        <f t="shared" si="25"/>
        <v>12</v>
      </c>
      <c r="Q36" s="26">
        <f t="shared" si="27"/>
        <v>12</v>
      </c>
      <c r="R36" s="117" t="s">
        <v>9</v>
      </c>
      <c r="S36" s="118" t="s">
        <v>10</v>
      </c>
      <c r="T36" s="119" t="s">
        <v>11</v>
      </c>
    </row>
    <row r="37" spans="1:20" ht="20.25" customHeight="1" thickTop="1">
      <c r="A37" s="394" t="s">
        <v>31</v>
      </c>
      <c r="B37" s="204" t="s">
        <v>21</v>
      </c>
      <c r="C37" s="223">
        <f>SUM(C30:C34)</f>
        <v>114</v>
      </c>
      <c r="D37" s="224">
        <f>SUM(D30:D34)</f>
        <v>1116</v>
      </c>
      <c r="E37" s="225">
        <f t="shared" si="19"/>
        <v>1230</v>
      </c>
      <c r="F37" s="224">
        <f>SUM(F30:F34)</f>
        <v>125</v>
      </c>
      <c r="G37" s="224">
        <f>SUM(G30:G34)</f>
        <v>213</v>
      </c>
      <c r="H37" s="225">
        <f t="shared" ref="H37:H38" si="28">SUM(F37:G37)</f>
        <v>338</v>
      </c>
      <c r="I37" s="369">
        <f>SUM(I30:I34)</f>
        <v>31</v>
      </c>
      <c r="J37" s="224">
        <f>SUM(J30:J34)</f>
        <v>60</v>
      </c>
      <c r="K37" s="225">
        <f t="shared" ref="K37:K38" si="29">SUM(I37:J37)</f>
        <v>91</v>
      </c>
      <c r="L37" s="224"/>
      <c r="M37" s="224"/>
      <c r="N37" s="226"/>
      <c r="O37" s="224">
        <f>SUM(O30:O34)</f>
        <v>270</v>
      </c>
      <c r="P37" s="224">
        <f>SUM(P30:P34)</f>
        <v>1389</v>
      </c>
      <c r="Q37" s="227">
        <f t="shared" si="22"/>
        <v>1659</v>
      </c>
      <c r="R37" s="228">
        <f t="shared" ref="R37:T38" si="30">SUM(O24+O37)</f>
        <v>428</v>
      </c>
      <c r="S37" s="229">
        <f t="shared" si="30"/>
        <v>4258</v>
      </c>
      <c r="T37" s="230">
        <f t="shared" si="30"/>
        <v>4686</v>
      </c>
    </row>
    <row r="38" spans="1:20" s="46" customFormat="1" ht="20.25" customHeight="1" thickBot="1">
      <c r="A38" s="395"/>
      <c r="B38" s="98" t="s">
        <v>22</v>
      </c>
      <c r="C38" s="205">
        <f>SUM(C30:C36)</f>
        <v>121</v>
      </c>
      <c r="D38" s="205">
        <f>SUM(D30:D36)</f>
        <v>1162</v>
      </c>
      <c r="E38" s="206">
        <f t="shared" si="19"/>
        <v>1283</v>
      </c>
      <c r="F38" s="205">
        <f>SUM(F30:F36)</f>
        <v>140</v>
      </c>
      <c r="G38" s="205">
        <f>SUM(G30:G36)</f>
        <v>237</v>
      </c>
      <c r="H38" s="206">
        <f t="shared" si="28"/>
        <v>377</v>
      </c>
      <c r="I38" s="370">
        <f>SUM(I30:I36)</f>
        <v>33</v>
      </c>
      <c r="J38" s="205">
        <f>SUM(J30:J36)</f>
        <v>65</v>
      </c>
      <c r="K38" s="206">
        <f t="shared" si="29"/>
        <v>98</v>
      </c>
      <c r="L38" s="205"/>
      <c r="M38" s="205"/>
      <c r="N38" s="215"/>
      <c r="O38" s="205">
        <f>SUM(O30:O36)</f>
        <v>294</v>
      </c>
      <c r="P38" s="205">
        <f>SUM(P30:P36)</f>
        <v>1464</v>
      </c>
      <c r="Q38" s="206">
        <f t="shared" si="22"/>
        <v>1758</v>
      </c>
      <c r="R38" s="121">
        <f t="shared" si="30"/>
        <v>456</v>
      </c>
      <c r="S38" s="122">
        <f t="shared" si="30"/>
        <v>4440</v>
      </c>
      <c r="T38" s="123">
        <f t="shared" si="30"/>
        <v>4896</v>
      </c>
    </row>
    <row r="39" spans="1:20" ht="16.8" customHeight="1" thickTop="1"/>
  </sheetData>
  <mergeCells count="21">
    <mergeCell ref="R35:T35"/>
    <mergeCell ref="A28:A29"/>
    <mergeCell ref="C28:E28"/>
    <mergeCell ref="F28:H28"/>
    <mergeCell ref="I28:K28"/>
    <mergeCell ref="O28:Q28"/>
    <mergeCell ref="L28:N28"/>
    <mergeCell ref="R33:T34"/>
    <mergeCell ref="A37:A38"/>
    <mergeCell ref="A15:A16"/>
    <mergeCell ref="A22:A23"/>
    <mergeCell ref="A30:A36"/>
    <mergeCell ref="A24:A25"/>
    <mergeCell ref="A17:A21"/>
    <mergeCell ref="A6:A14"/>
    <mergeCell ref="F4:H4"/>
    <mergeCell ref="A4:A5"/>
    <mergeCell ref="L4:N4"/>
    <mergeCell ref="O4:Q4"/>
    <mergeCell ref="C4:E4"/>
    <mergeCell ref="I4:K4"/>
  </mergeCells>
  <phoneticPr fontId="1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V80"/>
  <sheetViews>
    <sheetView view="pageBreakPreview" zoomScaleNormal="100" zoomScaleSheetLayoutView="100" workbookViewId="0">
      <selection activeCell="D29" sqref="D29"/>
    </sheetView>
  </sheetViews>
  <sheetFormatPr defaultColWidth="9" defaultRowHeight="16.2"/>
  <cols>
    <col min="1" max="1" width="4.88671875" style="2" customWidth="1"/>
    <col min="2" max="2" width="8.88671875" style="2" customWidth="1"/>
    <col min="3" max="17" width="4.88671875" style="2" customWidth="1"/>
    <col min="18" max="20" width="5.33203125" style="2" customWidth="1"/>
    <col min="21" max="16384" width="9" style="2"/>
  </cols>
  <sheetData>
    <row r="1" spans="1:22" ht="18.600000000000001" customHeight="1">
      <c r="B1" s="124" t="s">
        <v>106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2" ht="18.600000000000001" customHeight="1" thickBot="1">
      <c r="B2" s="4"/>
      <c r="D2" s="263"/>
      <c r="E2" s="263"/>
      <c r="F2" s="263"/>
      <c r="G2" s="125" t="s">
        <v>0</v>
      </c>
      <c r="H2" s="263"/>
      <c r="I2" s="263"/>
      <c r="J2" s="263"/>
      <c r="K2" s="263"/>
      <c r="L2" s="263"/>
      <c r="M2" s="2" t="s">
        <v>119</v>
      </c>
      <c r="N2" s="263"/>
      <c r="O2" s="263"/>
      <c r="P2" s="263"/>
      <c r="Q2" s="263"/>
    </row>
    <row r="3" spans="1:22" s="127" customFormat="1" ht="12" customHeight="1" thickTop="1">
      <c r="A3" s="443" t="s">
        <v>2</v>
      </c>
      <c r="B3" s="126" t="s">
        <v>3</v>
      </c>
      <c r="C3" s="425" t="s">
        <v>4</v>
      </c>
      <c r="D3" s="426"/>
      <c r="E3" s="427"/>
      <c r="F3" s="428" t="s">
        <v>5</v>
      </c>
      <c r="G3" s="426"/>
      <c r="H3" s="427"/>
      <c r="I3" s="428" t="s">
        <v>6</v>
      </c>
      <c r="J3" s="426"/>
      <c r="K3" s="427"/>
      <c r="L3" s="428" t="s">
        <v>63</v>
      </c>
      <c r="M3" s="426"/>
      <c r="N3" s="429"/>
      <c r="O3" s="422" t="s">
        <v>7</v>
      </c>
      <c r="P3" s="423"/>
      <c r="Q3" s="424"/>
    </row>
    <row r="4" spans="1:22" s="127" customFormat="1" ht="12" customHeight="1">
      <c r="A4" s="444"/>
      <c r="B4" s="128" t="s">
        <v>32</v>
      </c>
      <c r="C4" s="258" t="s">
        <v>9</v>
      </c>
      <c r="D4" s="259" t="s">
        <v>10</v>
      </c>
      <c r="E4" s="260" t="s">
        <v>11</v>
      </c>
      <c r="F4" s="261" t="s">
        <v>9</v>
      </c>
      <c r="G4" s="259" t="s">
        <v>10</v>
      </c>
      <c r="H4" s="260" t="s">
        <v>11</v>
      </c>
      <c r="I4" s="261" t="s">
        <v>33</v>
      </c>
      <c r="J4" s="259" t="s">
        <v>34</v>
      </c>
      <c r="K4" s="260" t="s">
        <v>35</v>
      </c>
      <c r="L4" s="303" t="s">
        <v>9</v>
      </c>
      <c r="M4" s="301" t="s">
        <v>10</v>
      </c>
      <c r="N4" s="302" t="s">
        <v>11</v>
      </c>
      <c r="O4" s="129" t="s">
        <v>36</v>
      </c>
      <c r="P4" s="130" t="s">
        <v>34</v>
      </c>
      <c r="Q4" s="131" t="s">
        <v>35</v>
      </c>
    </row>
    <row r="5" spans="1:22" ht="10.95" customHeight="1">
      <c r="A5" s="430" t="s">
        <v>37</v>
      </c>
      <c r="B5" s="132">
        <v>511</v>
      </c>
      <c r="C5" s="34">
        <v>4</v>
      </c>
      <c r="D5" s="34">
        <v>52</v>
      </c>
      <c r="E5" s="33">
        <f t="shared" ref="E5:E10" si="0">SUM(C5:D5)</f>
        <v>56</v>
      </c>
      <c r="F5" s="35">
        <v>0</v>
      </c>
      <c r="G5" s="32">
        <v>32</v>
      </c>
      <c r="H5" s="33">
        <f>SUM(F5:G5)</f>
        <v>32</v>
      </c>
      <c r="I5" s="35">
        <v>1</v>
      </c>
      <c r="J5" s="32">
        <v>56</v>
      </c>
      <c r="K5" s="33">
        <f>SUM(I5:J5)</f>
        <v>57</v>
      </c>
      <c r="L5" s="35">
        <v>2</v>
      </c>
      <c r="M5" s="32">
        <v>45</v>
      </c>
      <c r="N5" s="33">
        <f>SUM(L5:M5)</f>
        <v>47</v>
      </c>
      <c r="O5" s="28">
        <f t="shared" ref="O5:P41" si="1">SUM(C5+F5+I5+L5)</f>
        <v>7</v>
      </c>
      <c r="P5" s="29">
        <f t="shared" si="1"/>
        <v>185</v>
      </c>
      <c r="Q5" s="30">
        <f>SUM(O5:P5)</f>
        <v>192</v>
      </c>
    </row>
    <row r="6" spans="1:22" ht="10.95" customHeight="1">
      <c r="A6" s="441"/>
      <c r="B6" s="132">
        <v>512</v>
      </c>
      <c r="C6" s="34">
        <v>4</v>
      </c>
      <c r="D6" s="34">
        <v>51</v>
      </c>
      <c r="E6" s="33">
        <f t="shared" si="0"/>
        <v>55</v>
      </c>
      <c r="F6" s="35">
        <v>1</v>
      </c>
      <c r="G6" s="32">
        <v>31</v>
      </c>
      <c r="H6" s="33">
        <f>SUM(F6:G6)</f>
        <v>32</v>
      </c>
      <c r="I6" s="35"/>
      <c r="J6" s="32"/>
      <c r="K6" s="33"/>
      <c r="L6" s="35"/>
      <c r="M6" s="32"/>
      <c r="N6" s="36"/>
      <c r="O6" s="28">
        <f t="shared" si="1"/>
        <v>5</v>
      </c>
      <c r="P6" s="29">
        <f t="shared" si="1"/>
        <v>82</v>
      </c>
      <c r="Q6" s="30">
        <f t="shared" ref="Q6:Q46" si="2">SUM(O6:P6)</f>
        <v>87</v>
      </c>
    </row>
    <row r="7" spans="1:22" ht="10.95" customHeight="1">
      <c r="A7" s="441"/>
      <c r="B7" s="132">
        <v>513</v>
      </c>
      <c r="C7" s="34">
        <v>4</v>
      </c>
      <c r="D7" s="34">
        <v>50</v>
      </c>
      <c r="E7" s="33">
        <f t="shared" si="0"/>
        <v>54</v>
      </c>
      <c r="F7" s="35"/>
      <c r="G7" s="32"/>
      <c r="H7" s="33"/>
      <c r="I7" s="35"/>
      <c r="J7" s="32"/>
      <c r="K7" s="33"/>
      <c r="L7" s="35"/>
      <c r="M7" s="32"/>
      <c r="N7" s="36"/>
      <c r="O7" s="28">
        <f t="shared" si="1"/>
        <v>4</v>
      </c>
      <c r="P7" s="29">
        <f t="shared" si="1"/>
        <v>50</v>
      </c>
      <c r="Q7" s="30">
        <f t="shared" si="2"/>
        <v>54</v>
      </c>
    </row>
    <row r="8" spans="1:22" ht="10.95" customHeight="1">
      <c r="A8" s="441"/>
      <c r="B8" s="132">
        <v>514</v>
      </c>
      <c r="C8" s="34">
        <v>4</v>
      </c>
      <c r="D8" s="34">
        <v>51</v>
      </c>
      <c r="E8" s="33">
        <f t="shared" si="0"/>
        <v>55</v>
      </c>
      <c r="F8" s="35"/>
      <c r="G8" s="32"/>
      <c r="H8" s="33"/>
      <c r="I8" s="35"/>
      <c r="J8" s="32"/>
      <c r="K8" s="33"/>
      <c r="L8" s="35"/>
      <c r="M8" s="32"/>
      <c r="N8" s="36"/>
      <c r="O8" s="28">
        <f t="shared" si="1"/>
        <v>4</v>
      </c>
      <c r="P8" s="29">
        <f t="shared" si="1"/>
        <v>51</v>
      </c>
      <c r="Q8" s="30">
        <f t="shared" si="2"/>
        <v>55</v>
      </c>
    </row>
    <row r="9" spans="1:22" ht="10.95" customHeight="1">
      <c r="A9" s="441"/>
      <c r="B9" s="132">
        <v>515</v>
      </c>
      <c r="C9" s="34">
        <v>4</v>
      </c>
      <c r="D9" s="34">
        <v>51</v>
      </c>
      <c r="E9" s="33">
        <f t="shared" si="0"/>
        <v>55</v>
      </c>
      <c r="F9" s="35"/>
      <c r="G9" s="32"/>
      <c r="H9" s="33"/>
      <c r="I9" s="35"/>
      <c r="J9" s="32"/>
      <c r="K9" s="33"/>
      <c r="L9" s="35"/>
      <c r="M9" s="32"/>
      <c r="N9" s="36"/>
      <c r="O9" s="28">
        <f t="shared" si="1"/>
        <v>4</v>
      </c>
      <c r="P9" s="29">
        <f t="shared" si="1"/>
        <v>51</v>
      </c>
      <c r="Q9" s="30">
        <f t="shared" si="2"/>
        <v>55</v>
      </c>
    </row>
    <row r="10" spans="1:22" ht="10.95" customHeight="1">
      <c r="A10" s="441"/>
      <c r="B10" s="139">
        <v>516</v>
      </c>
      <c r="C10" s="34">
        <v>2</v>
      </c>
      <c r="D10" s="34">
        <v>52</v>
      </c>
      <c r="E10" s="33">
        <f t="shared" si="0"/>
        <v>54</v>
      </c>
      <c r="F10" s="35"/>
      <c r="G10" s="32"/>
      <c r="H10" s="33"/>
      <c r="I10" s="35"/>
      <c r="J10" s="32"/>
      <c r="K10" s="33"/>
      <c r="L10" s="35"/>
      <c r="M10" s="32"/>
      <c r="N10" s="36"/>
      <c r="O10" s="28">
        <f t="shared" si="1"/>
        <v>2</v>
      </c>
      <c r="P10" s="29">
        <f t="shared" si="1"/>
        <v>52</v>
      </c>
      <c r="Q10" s="30">
        <f>SUM(O10:P10)</f>
        <v>54</v>
      </c>
    </row>
    <row r="11" spans="1:22" ht="10.95" customHeight="1" thickBot="1">
      <c r="A11" s="441"/>
      <c r="B11" s="133">
        <v>517</v>
      </c>
      <c r="C11" s="257">
        <v>2</v>
      </c>
      <c r="D11" s="134">
        <v>52</v>
      </c>
      <c r="E11" s="304">
        <f t="shared" ref="E11:E18" si="3">SUM(C11:D11)</f>
        <v>54</v>
      </c>
      <c r="F11" s="176"/>
      <c r="G11" s="174"/>
      <c r="H11" s="175"/>
      <c r="I11" s="176"/>
      <c r="J11" s="174"/>
      <c r="K11" s="175"/>
      <c r="L11" s="176"/>
      <c r="M11" s="174"/>
      <c r="N11" s="177"/>
      <c r="O11" s="178">
        <f t="shared" si="1"/>
        <v>2</v>
      </c>
      <c r="P11" s="179">
        <f t="shared" si="1"/>
        <v>52</v>
      </c>
      <c r="Q11" s="180">
        <f t="shared" si="2"/>
        <v>54</v>
      </c>
      <c r="U11" s="2">
        <f>SUM(E5:E11)</f>
        <v>383</v>
      </c>
      <c r="V11" s="2">
        <f>SUM(Q5:Q11)</f>
        <v>551</v>
      </c>
    </row>
    <row r="12" spans="1:22" ht="10.95" customHeight="1">
      <c r="A12" s="441"/>
      <c r="B12" s="138">
        <v>521</v>
      </c>
      <c r="C12" s="34">
        <v>6</v>
      </c>
      <c r="D12" s="34">
        <v>49</v>
      </c>
      <c r="E12" s="33">
        <f t="shared" si="3"/>
        <v>55</v>
      </c>
      <c r="F12" s="35">
        <v>4</v>
      </c>
      <c r="G12" s="32">
        <v>36</v>
      </c>
      <c r="H12" s="33">
        <f>SUM(F12:G12)</f>
        <v>40</v>
      </c>
      <c r="I12" s="35">
        <v>0</v>
      </c>
      <c r="J12" s="32">
        <v>42</v>
      </c>
      <c r="K12" s="33">
        <f>SUM(I12:J12)</f>
        <v>42</v>
      </c>
      <c r="L12" s="35">
        <v>3</v>
      </c>
      <c r="M12" s="32">
        <v>44</v>
      </c>
      <c r="N12" s="33">
        <f>SUM(L12:M12)</f>
        <v>47</v>
      </c>
      <c r="O12" s="24">
        <f t="shared" si="1"/>
        <v>13</v>
      </c>
      <c r="P12" s="25">
        <f t="shared" si="1"/>
        <v>171</v>
      </c>
      <c r="Q12" s="26">
        <f t="shared" si="2"/>
        <v>184</v>
      </c>
    </row>
    <row r="13" spans="1:22" ht="10.95" customHeight="1">
      <c r="A13" s="441"/>
      <c r="B13" s="132">
        <v>522</v>
      </c>
      <c r="C13" s="34">
        <v>4</v>
      </c>
      <c r="D13" s="34">
        <v>51</v>
      </c>
      <c r="E13" s="33">
        <f t="shared" si="3"/>
        <v>55</v>
      </c>
      <c r="F13" s="35">
        <v>0</v>
      </c>
      <c r="G13" s="32">
        <v>39</v>
      </c>
      <c r="H13" s="33">
        <f>SUM(F13:G13)</f>
        <v>39</v>
      </c>
      <c r="I13" s="35">
        <v>1</v>
      </c>
      <c r="J13" s="32">
        <v>40</v>
      </c>
      <c r="K13" s="33">
        <f>SUM(I13:J13)</f>
        <v>41</v>
      </c>
      <c r="L13" s="35"/>
      <c r="M13" s="32"/>
      <c r="N13" s="36"/>
      <c r="O13" s="28">
        <f t="shared" si="1"/>
        <v>5</v>
      </c>
      <c r="P13" s="29">
        <f t="shared" si="1"/>
        <v>130</v>
      </c>
      <c r="Q13" s="30">
        <f t="shared" si="2"/>
        <v>135</v>
      </c>
    </row>
    <row r="14" spans="1:22" ht="10.95" customHeight="1">
      <c r="A14" s="441"/>
      <c r="B14" s="132">
        <v>523</v>
      </c>
      <c r="C14" s="34">
        <v>4</v>
      </c>
      <c r="D14" s="348">
        <v>51</v>
      </c>
      <c r="E14" s="33">
        <f t="shared" si="3"/>
        <v>55</v>
      </c>
      <c r="F14" s="35"/>
      <c r="G14" s="32"/>
      <c r="H14" s="33"/>
      <c r="I14" s="35"/>
      <c r="J14" s="32"/>
      <c r="K14" s="33"/>
      <c r="L14" s="35"/>
      <c r="M14" s="32"/>
      <c r="N14" s="36"/>
      <c r="O14" s="28">
        <f t="shared" si="1"/>
        <v>4</v>
      </c>
      <c r="P14" s="29">
        <f t="shared" si="1"/>
        <v>51</v>
      </c>
      <c r="Q14" s="30">
        <f t="shared" si="2"/>
        <v>55</v>
      </c>
    </row>
    <row r="15" spans="1:22" ht="10.95" customHeight="1">
      <c r="A15" s="441"/>
      <c r="B15" s="132">
        <v>524</v>
      </c>
      <c r="C15" s="34">
        <v>4</v>
      </c>
      <c r="D15" s="34">
        <v>51</v>
      </c>
      <c r="E15" s="33">
        <f t="shared" si="3"/>
        <v>55</v>
      </c>
      <c r="F15" s="35"/>
      <c r="G15" s="32"/>
      <c r="H15" s="33"/>
      <c r="I15" s="35"/>
      <c r="J15" s="32"/>
      <c r="K15" s="33"/>
      <c r="L15" s="35"/>
      <c r="M15" s="32"/>
      <c r="N15" s="36"/>
      <c r="O15" s="28">
        <f t="shared" si="1"/>
        <v>4</v>
      </c>
      <c r="P15" s="29">
        <f t="shared" si="1"/>
        <v>51</v>
      </c>
      <c r="Q15" s="30">
        <f t="shared" si="2"/>
        <v>55</v>
      </c>
    </row>
    <row r="16" spans="1:22" ht="10.95" customHeight="1">
      <c r="A16" s="441"/>
      <c r="B16" s="132">
        <v>525</v>
      </c>
      <c r="C16" s="34">
        <v>6</v>
      </c>
      <c r="D16" s="34">
        <v>49</v>
      </c>
      <c r="E16" s="33">
        <f t="shared" si="3"/>
        <v>55</v>
      </c>
      <c r="F16" s="35"/>
      <c r="G16" s="32"/>
      <c r="H16" s="33"/>
      <c r="I16" s="35"/>
      <c r="J16" s="32"/>
      <c r="K16" s="33"/>
      <c r="L16" s="35"/>
      <c r="M16" s="32"/>
      <c r="N16" s="36"/>
      <c r="O16" s="28">
        <f t="shared" si="1"/>
        <v>6</v>
      </c>
      <c r="P16" s="29">
        <f t="shared" si="1"/>
        <v>49</v>
      </c>
      <c r="Q16" s="30">
        <f t="shared" si="2"/>
        <v>55</v>
      </c>
    </row>
    <row r="17" spans="1:22" ht="10.95" customHeight="1">
      <c r="A17" s="441"/>
      <c r="B17" s="132">
        <v>526</v>
      </c>
      <c r="C17" s="34">
        <v>4</v>
      </c>
      <c r="D17" s="34">
        <v>51</v>
      </c>
      <c r="E17" s="33">
        <f t="shared" si="3"/>
        <v>55</v>
      </c>
      <c r="F17" s="35"/>
      <c r="G17" s="32"/>
      <c r="H17" s="33"/>
      <c r="I17" s="35"/>
      <c r="J17" s="32"/>
      <c r="K17" s="33"/>
      <c r="L17" s="35"/>
      <c r="M17" s="32"/>
      <c r="N17" s="36"/>
      <c r="O17" s="28">
        <f t="shared" ref="O17" si="4">SUM(C17+F17+I17+L17)</f>
        <v>4</v>
      </c>
      <c r="P17" s="29">
        <f t="shared" ref="P17" si="5">SUM(D17+G17+J17+M17)</f>
        <v>51</v>
      </c>
      <c r="Q17" s="30">
        <f t="shared" ref="Q17" si="6">SUM(O17:P17)</f>
        <v>55</v>
      </c>
    </row>
    <row r="18" spans="1:22" ht="10.95" customHeight="1" thickBot="1">
      <c r="A18" s="441"/>
      <c r="B18" s="133">
        <v>527</v>
      </c>
      <c r="C18" s="257">
        <v>4</v>
      </c>
      <c r="D18" s="134">
        <v>50</v>
      </c>
      <c r="E18" s="304">
        <f t="shared" si="3"/>
        <v>54</v>
      </c>
      <c r="F18" s="176"/>
      <c r="G18" s="174"/>
      <c r="H18" s="175"/>
      <c r="I18" s="176"/>
      <c r="J18" s="174"/>
      <c r="K18" s="175"/>
      <c r="L18" s="176"/>
      <c r="M18" s="174"/>
      <c r="N18" s="177"/>
      <c r="O18" s="135">
        <f t="shared" si="1"/>
        <v>4</v>
      </c>
      <c r="P18" s="136">
        <f t="shared" si="1"/>
        <v>50</v>
      </c>
      <c r="Q18" s="137">
        <f t="shared" si="2"/>
        <v>54</v>
      </c>
      <c r="U18" s="2">
        <f>SUM(E12:E18)</f>
        <v>384</v>
      </c>
      <c r="V18" s="2">
        <f>SUM(Q12:Q18)</f>
        <v>593</v>
      </c>
    </row>
    <row r="19" spans="1:22" ht="10.95" customHeight="1">
      <c r="A19" s="441"/>
      <c r="B19" s="138">
        <v>531</v>
      </c>
      <c r="C19" s="34">
        <v>8</v>
      </c>
      <c r="D19" s="34">
        <v>46</v>
      </c>
      <c r="E19" s="33">
        <f t="shared" ref="E19:E40" si="7">SUM(C19:D19)</f>
        <v>54</v>
      </c>
      <c r="F19" s="35">
        <v>0</v>
      </c>
      <c r="G19" s="32">
        <v>42</v>
      </c>
      <c r="H19" s="33">
        <f>SUM(F19:G19)</f>
        <v>42</v>
      </c>
      <c r="I19" s="35">
        <v>2</v>
      </c>
      <c r="J19" s="32">
        <v>47</v>
      </c>
      <c r="K19" s="33">
        <f>SUM(I19:J19)</f>
        <v>49</v>
      </c>
      <c r="L19" s="35">
        <v>8</v>
      </c>
      <c r="M19" s="32">
        <v>39</v>
      </c>
      <c r="N19" s="33">
        <f>SUM(L19:M19)</f>
        <v>47</v>
      </c>
      <c r="O19" s="24">
        <f t="shared" si="1"/>
        <v>18</v>
      </c>
      <c r="P19" s="25">
        <f t="shared" si="1"/>
        <v>174</v>
      </c>
      <c r="Q19" s="26">
        <f t="shared" si="2"/>
        <v>192</v>
      </c>
    </row>
    <row r="20" spans="1:22" ht="12" customHeight="1">
      <c r="A20" s="441"/>
      <c r="B20" s="132">
        <v>532</v>
      </c>
      <c r="C20" s="34">
        <v>4</v>
      </c>
      <c r="D20" s="34">
        <v>49</v>
      </c>
      <c r="E20" s="33">
        <f t="shared" si="7"/>
        <v>53</v>
      </c>
      <c r="F20" s="35">
        <v>3</v>
      </c>
      <c r="G20" s="32">
        <v>40</v>
      </c>
      <c r="H20" s="33">
        <f>SUM(F20:G20)</f>
        <v>43</v>
      </c>
      <c r="I20" s="35">
        <v>1</v>
      </c>
      <c r="J20" s="32">
        <v>45</v>
      </c>
      <c r="K20" s="33">
        <f>SUM(I20:J20)</f>
        <v>46</v>
      </c>
      <c r="L20" s="35"/>
      <c r="M20" s="32"/>
      <c r="N20" s="36"/>
      <c r="O20" s="24">
        <f t="shared" si="1"/>
        <v>8</v>
      </c>
      <c r="P20" s="25">
        <f t="shared" si="1"/>
        <v>134</v>
      </c>
      <c r="Q20" s="26">
        <f t="shared" si="2"/>
        <v>142</v>
      </c>
    </row>
    <row r="21" spans="1:22" ht="12" customHeight="1">
      <c r="A21" s="441"/>
      <c r="B21" s="132">
        <v>533</v>
      </c>
      <c r="C21" s="34">
        <v>0</v>
      </c>
      <c r="D21" s="34">
        <v>53</v>
      </c>
      <c r="E21" s="33">
        <f t="shared" si="7"/>
        <v>53</v>
      </c>
      <c r="F21" s="35"/>
      <c r="G21" s="32"/>
      <c r="H21" s="33"/>
      <c r="I21" s="35"/>
      <c r="J21" s="32"/>
      <c r="K21" s="33"/>
      <c r="L21" s="35"/>
      <c r="M21" s="32"/>
      <c r="N21" s="36"/>
      <c r="O21" s="28">
        <f t="shared" si="1"/>
        <v>0</v>
      </c>
      <c r="P21" s="29">
        <f t="shared" si="1"/>
        <v>53</v>
      </c>
      <c r="Q21" s="30">
        <f t="shared" si="2"/>
        <v>53</v>
      </c>
    </row>
    <row r="22" spans="1:22" ht="12" customHeight="1">
      <c r="A22" s="441"/>
      <c r="B22" s="132">
        <v>534</v>
      </c>
      <c r="C22" s="34">
        <v>0</v>
      </c>
      <c r="D22" s="34">
        <v>53</v>
      </c>
      <c r="E22" s="33">
        <f t="shared" si="7"/>
        <v>53</v>
      </c>
      <c r="F22" s="35"/>
      <c r="G22" s="32"/>
      <c r="H22" s="33"/>
      <c r="I22" s="35"/>
      <c r="J22" s="32"/>
      <c r="K22" s="33"/>
      <c r="L22" s="35"/>
      <c r="M22" s="32"/>
      <c r="N22" s="36"/>
      <c r="O22" s="28">
        <f t="shared" si="1"/>
        <v>0</v>
      </c>
      <c r="P22" s="29">
        <f t="shared" si="1"/>
        <v>53</v>
      </c>
      <c r="Q22" s="30">
        <f t="shared" si="2"/>
        <v>53</v>
      </c>
    </row>
    <row r="23" spans="1:22" ht="12" customHeight="1">
      <c r="A23" s="441"/>
      <c r="B23" s="132">
        <v>535</v>
      </c>
      <c r="C23" s="34">
        <v>6</v>
      </c>
      <c r="D23" s="34">
        <v>48</v>
      </c>
      <c r="E23" s="33">
        <f t="shared" si="7"/>
        <v>54</v>
      </c>
      <c r="F23" s="35"/>
      <c r="G23" s="32"/>
      <c r="H23" s="33"/>
      <c r="I23" s="35"/>
      <c r="J23" s="32"/>
      <c r="K23" s="33"/>
      <c r="L23" s="35"/>
      <c r="M23" s="32"/>
      <c r="N23" s="36"/>
      <c r="O23" s="28">
        <f t="shared" si="1"/>
        <v>6</v>
      </c>
      <c r="P23" s="29">
        <f t="shared" si="1"/>
        <v>48</v>
      </c>
      <c r="Q23" s="30">
        <f t="shared" si="2"/>
        <v>54</v>
      </c>
    </row>
    <row r="24" spans="1:22" ht="12" customHeight="1">
      <c r="A24" s="441"/>
      <c r="B24" s="132">
        <v>536</v>
      </c>
      <c r="C24" s="34">
        <v>0</v>
      </c>
      <c r="D24" s="34">
        <v>54</v>
      </c>
      <c r="E24" s="33">
        <f t="shared" si="7"/>
        <v>54</v>
      </c>
      <c r="F24" s="35"/>
      <c r="G24" s="32"/>
      <c r="H24" s="33"/>
      <c r="I24" s="35"/>
      <c r="J24" s="32"/>
      <c r="K24" s="33"/>
      <c r="L24" s="35"/>
      <c r="M24" s="32"/>
      <c r="N24" s="36"/>
      <c r="O24" s="28">
        <f t="shared" si="1"/>
        <v>0</v>
      </c>
      <c r="P24" s="29">
        <f t="shared" si="1"/>
        <v>54</v>
      </c>
      <c r="Q24" s="30">
        <f t="shared" si="2"/>
        <v>54</v>
      </c>
    </row>
    <row r="25" spans="1:22" ht="12" customHeight="1">
      <c r="A25" s="441"/>
      <c r="B25" s="138">
        <v>537</v>
      </c>
      <c r="C25" s="34">
        <v>7</v>
      </c>
      <c r="D25" s="34">
        <v>47</v>
      </c>
      <c r="E25" s="33">
        <f t="shared" si="7"/>
        <v>54</v>
      </c>
      <c r="F25" s="35"/>
      <c r="G25" s="32"/>
      <c r="H25" s="33"/>
      <c r="I25" s="35"/>
      <c r="J25" s="32"/>
      <c r="K25" s="33"/>
      <c r="L25" s="35"/>
      <c r="M25" s="32"/>
      <c r="N25" s="36"/>
      <c r="O25" s="28">
        <f>SUM(C25+F25+I25+L25)</f>
        <v>7</v>
      </c>
      <c r="P25" s="29">
        <f>SUM(D25+G25+J25+M25)</f>
        <v>47</v>
      </c>
      <c r="Q25" s="30">
        <f>SUM(O25:P25)</f>
        <v>54</v>
      </c>
    </row>
    <row r="26" spans="1:22" ht="12" customHeight="1" thickBot="1">
      <c r="A26" s="441"/>
      <c r="B26" s="133">
        <v>538</v>
      </c>
      <c r="C26" s="257">
        <v>0</v>
      </c>
      <c r="D26" s="134">
        <v>53</v>
      </c>
      <c r="E26" s="304">
        <f t="shared" si="7"/>
        <v>53</v>
      </c>
      <c r="F26" s="176"/>
      <c r="G26" s="174"/>
      <c r="H26" s="175"/>
      <c r="I26" s="176"/>
      <c r="J26" s="174"/>
      <c r="K26" s="175"/>
      <c r="L26" s="176"/>
      <c r="M26" s="174"/>
      <c r="N26" s="177"/>
      <c r="O26" s="135">
        <f t="shared" si="1"/>
        <v>0</v>
      </c>
      <c r="P26" s="136">
        <f t="shared" si="1"/>
        <v>53</v>
      </c>
      <c r="Q26" s="137">
        <f t="shared" si="2"/>
        <v>53</v>
      </c>
      <c r="U26" s="2">
        <f>SUM(E19:E26)</f>
        <v>428</v>
      </c>
      <c r="V26" s="2">
        <f>SUM(Q19:Q26)</f>
        <v>655</v>
      </c>
    </row>
    <row r="27" spans="1:22" ht="12" customHeight="1">
      <c r="A27" s="441"/>
      <c r="B27" s="138">
        <v>541</v>
      </c>
      <c r="C27" s="21">
        <v>0</v>
      </c>
      <c r="D27" s="21">
        <v>55</v>
      </c>
      <c r="E27" s="20">
        <f t="shared" si="7"/>
        <v>55</v>
      </c>
      <c r="F27" s="22">
        <v>1</v>
      </c>
      <c r="G27" s="19">
        <v>42</v>
      </c>
      <c r="H27" s="20">
        <f>SUM(F27:G27)</f>
        <v>43</v>
      </c>
      <c r="I27" s="22">
        <v>0</v>
      </c>
      <c r="J27" s="19">
        <v>34</v>
      </c>
      <c r="K27" s="20">
        <f>SUM(I27:J27)</f>
        <v>34</v>
      </c>
      <c r="L27" s="22"/>
      <c r="M27" s="19"/>
      <c r="N27" s="23"/>
      <c r="O27" s="24">
        <f t="shared" si="1"/>
        <v>1</v>
      </c>
      <c r="P27" s="25">
        <f t="shared" si="1"/>
        <v>131</v>
      </c>
      <c r="Q27" s="26">
        <f t="shared" si="2"/>
        <v>132</v>
      </c>
    </row>
    <row r="28" spans="1:22" ht="12" customHeight="1">
      <c r="A28" s="441"/>
      <c r="B28" s="265">
        <v>542</v>
      </c>
      <c r="C28" s="34">
        <v>4</v>
      </c>
      <c r="D28" s="34">
        <v>46</v>
      </c>
      <c r="E28" s="33">
        <f t="shared" si="7"/>
        <v>50</v>
      </c>
      <c r="F28" s="35">
        <v>0</v>
      </c>
      <c r="G28" s="32">
        <v>45</v>
      </c>
      <c r="H28" s="241">
        <f>SUM(F28:G28)</f>
        <v>45</v>
      </c>
      <c r="I28" s="35">
        <v>2</v>
      </c>
      <c r="J28" s="32">
        <v>36</v>
      </c>
      <c r="K28" s="33">
        <f>SUM(I28:J28)</f>
        <v>38</v>
      </c>
      <c r="L28" s="35"/>
      <c r="M28" s="32"/>
      <c r="N28" s="36"/>
      <c r="O28" s="28">
        <f t="shared" si="1"/>
        <v>6</v>
      </c>
      <c r="P28" s="29">
        <f t="shared" si="1"/>
        <v>127</v>
      </c>
      <c r="Q28" s="30">
        <f t="shared" si="2"/>
        <v>133</v>
      </c>
    </row>
    <row r="29" spans="1:22" ht="12" customHeight="1">
      <c r="A29" s="441"/>
      <c r="B29" s="132">
        <v>543</v>
      </c>
      <c r="C29" s="34">
        <v>5</v>
      </c>
      <c r="D29" s="34">
        <v>50</v>
      </c>
      <c r="E29" s="33">
        <f t="shared" si="7"/>
        <v>55</v>
      </c>
      <c r="F29" s="35"/>
      <c r="G29" s="32"/>
      <c r="H29" s="33"/>
      <c r="I29" s="35">
        <v>1</v>
      </c>
      <c r="J29" s="32">
        <v>39</v>
      </c>
      <c r="K29" s="33">
        <f>SUM(I29:J29)</f>
        <v>40</v>
      </c>
      <c r="L29" s="35"/>
      <c r="M29" s="32"/>
      <c r="N29" s="36"/>
      <c r="O29" s="28">
        <f t="shared" si="1"/>
        <v>6</v>
      </c>
      <c r="P29" s="29">
        <f t="shared" si="1"/>
        <v>89</v>
      </c>
      <c r="Q29" s="30">
        <f t="shared" si="2"/>
        <v>95</v>
      </c>
    </row>
    <row r="30" spans="1:22" ht="12" customHeight="1">
      <c r="A30" s="441"/>
      <c r="B30" s="132">
        <v>544</v>
      </c>
      <c r="C30" s="34">
        <v>0</v>
      </c>
      <c r="D30" s="34">
        <v>58</v>
      </c>
      <c r="E30" s="33">
        <f t="shared" si="7"/>
        <v>58</v>
      </c>
      <c r="F30" s="35"/>
      <c r="G30" s="32"/>
      <c r="H30" s="33"/>
      <c r="I30" s="35"/>
      <c r="J30" s="32"/>
      <c r="K30" s="33"/>
      <c r="L30" s="35"/>
      <c r="M30" s="32"/>
      <c r="N30" s="36"/>
      <c r="O30" s="28">
        <f t="shared" si="1"/>
        <v>0</v>
      </c>
      <c r="P30" s="29">
        <f t="shared" si="1"/>
        <v>58</v>
      </c>
      <c r="Q30" s="30">
        <f t="shared" si="2"/>
        <v>58</v>
      </c>
    </row>
    <row r="31" spans="1:22" ht="12" customHeight="1">
      <c r="A31" s="441"/>
      <c r="B31" s="132">
        <v>545</v>
      </c>
      <c r="C31" s="34">
        <v>6</v>
      </c>
      <c r="D31" s="34">
        <v>47</v>
      </c>
      <c r="E31" s="33">
        <f t="shared" si="7"/>
        <v>53</v>
      </c>
      <c r="F31" s="35"/>
      <c r="G31" s="32"/>
      <c r="H31" s="33"/>
      <c r="I31" s="35"/>
      <c r="J31" s="32"/>
      <c r="K31" s="33"/>
      <c r="L31" s="35"/>
      <c r="M31" s="32"/>
      <c r="N31" s="36"/>
      <c r="O31" s="28">
        <f t="shared" si="1"/>
        <v>6</v>
      </c>
      <c r="P31" s="29">
        <f t="shared" si="1"/>
        <v>47</v>
      </c>
      <c r="Q31" s="30">
        <f t="shared" si="2"/>
        <v>53</v>
      </c>
    </row>
    <row r="32" spans="1:22" ht="12" customHeight="1">
      <c r="A32" s="441"/>
      <c r="B32" s="132">
        <v>546</v>
      </c>
      <c r="C32" s="34">
        <v>0</v>
      </c>
      <c r="D32" s="34">
        <v>54</v>
      </c>
      <c r="E32" s="33">
        <f t="shared" si="7"/>
        <v>54</v>
      </c>
      <c r="F32" s="35"/>
      <c r="G32" s="32"/>
      <c r="H32" s="33"/>
      <c r="I32" s="35"/>
      <c r="J32" s="32"/>
      <c r="K32" s="33"/>
      <c r="L32" s="35"/>
      <c r="M32" s="32"/>
      <c r="N32" s="36"/>
      <c r="O32" s="28">
        <f>SUM(C32+F32+I32+L32)</f>
        <v>0</v>
      </c>
      <c r="P32" s="29">
        <f>SUM(D32+G32+J32+M32)</f>
        <v>54</v>
      </c>
      <c r="Q32" s="30">
        <f>SUM(O32:P32)</f>
        <v>54</v>
      </c>
    </row>
    <row r="33" spans="1:22" ht="12" customHeight="1" thickBot="1">
      <c r="A33" s="441"/>
      <c r="B33" s="133">
        <v>547</v>
      </c>
      <c r="C33" s="173">
        <v>0</v>
      </c>
      <c r="D33" s="173">
        <v>56</v>
      </c>
      <c r="E33" s="175">
        <f t="shared" si="7"/>
        <v>56</v>
      </c>
      <c r="F33" s="176"/>
      <c r="G33" s="174"/>
      <c r="H33" s="175"/>
      <c r="I33" s="176"/>
      <c r="J33" s="174"/>
      <c r="K33" s="175"/>
      <c r="L33" s="176"/>
      <c r="M33" s="174"/>
      <c r="N33" s="177"/>
      <c r="O33" s="135">
        <f t="shared" si="1"/>
        <v>0</v>
      </c>
      <c r="P33" s="136">
        <f t="shared" si="1"/>
        <v>56</v>
      </c>
      <c r="Q33" s="137">
        <f t="shared" si="2"/>
        <v>56</v>
      </c>
      <c r="U33" s="2">
        <f>SUM(E27:E33)</f>
        <v>381</v>
      </c>
      <c r="V33" s="2">
        <f>SUM(Q27:Q33)</f>
        <v>581</v>
      </c>
    </row>
    <row r="34" spans="1:22" ht="12" customHeight="1">
      <c r="A34" s="441"/>
      <c r="B34" s="138">
        <v>551</v>
      </c>
      <c r="C34" s="21">
        <v>3</v>
      </c>
      <c r="D34" s="21">
        <v>46</v>
      </c>
      <c r="E34" s="33">
        <f t="shared" si="7"/>
        <v>49</v>
      </c>
      <c r="F34" s="35">
        <v>1</v>
      </c>
      <c r="G34" s="32">
        <v>28</v>
      </c>
      <c r="H34" s="241">
        <f>SUM(F34:G34)</f>
        <v>29</v>
      </c>
      <c r="I34" s="35">
        <v>3</v>
      </c>
      <c r="J34" s="32">
        <v>33</v>
      </c>
      <c r="K34" s="33">
        <f>SUM(I34:J34)</f>
        <v>36</v>
      </c>
      <c r="L34" s="35"/>
      <c r="M34" s="32"/>
      <c r="N34" s="36"/>
      <c r="O34" s="24">
        <f t="shared" si="1"/>
        <v>7</v>
      </c>
      <c r="P34" s="25">
        <f t="shared" si="1"/>
        <v>107</v>
      </c>
      <c r="Q34" s="26">
        <f t="shared" si="2"/>
        <v>114</v>
      </c>
    </row>
    <row r="35" spans="1:22" ht="12" customHeight="1">
      <c r="A35" s="441"/>
      <c r="B35" s="132">
        <v>552</v>
      </c>
      <c r="C35" s="34">
        <v>4</v>
      </c>
      <c r="D35" s="34">
        <v>50</v>
      </c>
      <c r="E35" s="33">
        <f t="shared" si="7"/>
        <v>54</v>
      </c>
      <c r="F35" s="35">
        <v>0</v>
      </c>
      <c r="G35" s="32">
        <v>38</v>
      </c>
      <c r="H35" s="241">
        <f>SUM(F35:G35)</f>
        <v>38</v>
      </c>
      <c r="I35" s="35">
        <v>0</v>
      </c>
      <c r="J35" s="32">
        <v>39</v>
      </c>
      <c r="K35" s="33">
        <f>SUM(I35:J35)</f>
        <v>39</v>
      </c>
      <c r="L35" s="35"/>
      <c r="M35" s="32"/>
      <c r="N35" s="36"/>
      <c r="O35" s="28">
        <f t="shared" si="1"/>
        <v>4</v>
      </c>
      <c r="P35" s="29">
        <f t="shared" si="1"/>
        <v>127</v>
      </c>
      <c r="Q35" s="30">
        <f t="shared" si="2"/>
        <v>131</v>
      </c>
    </row>
    <row r="36" spans="1:22" ht="12" customHeight="1">
      <c r="A36" s="441"/>
      <c r="B36" s="132">
        <v>553</v>
      </c>
      <c r="C36" s="34">
        <v>5</v>
      </c>
      <c r="D36" s="34">
        <v>45</v>
      </c>
      <c r="E36" s="241">
        <f t="shared" si="7"/>
        <v>50</v>
      </c>
      <c r="F36" s="35"/>
      <c r="G36" s="32"/>
      <c r="H36" s="33"/>
      <c r="I36" s="35">
        <v>0</v>
      </c>
      <c r="J36" s="32">
        <v>38</v>
      </c>
      <c r="K36" s="33">
        <f>SUM(I36:J36)</f>
        <v>38</v>
      </c>
      <c r="L36" s="35"/>
      <c r="M36" s="32"/>
      <c r="N36" s="36"/>
      <c r="O36" s="28">
        <f t="shared" si="1"/>
        <v>5</v>
      </c>
      <c r="P36" s="29">
        <f t="shared" si="1"/>
        <v>83</v>
      </c>
      <c r="Q36" s="30">
        <f t="shared" si="2"/>
        <v>88</v>
      </c>
    </row>
    <row r="37" spans="1:22" ht="12" customHeight="1">
      <c r="A37" s="441"/>
      <c r="B37" s="132">
        <v>554</v>
      </c>
      <c r="C37" s="34">
        <v>4</v>
      </c>
      <c r="D37" s="34">
        <v>46</v>
      </c>
      <c r="E37" s="33">
        <f t="shared" si="7"/>
        <v>50</v>
      </c>
      <c r="F37" s="35"/>
      <c r="G37" s="32"/>
      <c r="H37" s="33"/>
      <c r="I37" s="35"/>
      <c r="J37" s="32"/>
      <c r="K37" s="33"/>
      <c r="L37" s="35"/>
      <c r="M37" s="32"/>
      <c r="N37" s="36"/>
      <c r="O37" s="28">
        <f t="shared" si="1"/>
        <v>4</v>
      </c>
      <c r="P37" s="29">
        <f t="shared" si="1"/>
        <v>46</v>
      </c>
      <c r="Q37" s="30">
        <f t="shared" si="2"/>
        <v>50</v>
      </c>
    </row>
    <row r="38" spans="1:22" ht="12" customHeight="1">
      <c r="A38" s="441"/>
      <c r="B38" s="132">
        <v>555</v>
      </c>
      <c r="C38" s="34">
        <v>3</v>
      </c>
      <c r="D38" s="34">
        <v>48</v>
      </c>
      <c r="E38" s="33">
        <f t="shared" si="7"/>
        <v>51</v>
      </c>
      <c r="F38" s="35"/>
      <c r="G38" s="32"/>
      <c r="H38" s="33"/>
      <c r="I38" s="35"/>
      <c r="J38" s="32"/>
      <c r="K38" s="33"/>
      <c r="L38" s="35"/>
      <c r="M38" s="32"/>
      <c r="N38" s="36"/>
      <c r="O38" s="28">
        <f t="shared" si="1"/>
        <v>3</v>
      </c>
      <c r="P38" s="29">
        <f t="shared" si="1"/>
        <v>48</v>
      </c>
      <c r="Q38" s="30">
        <f t="shared" si="2"/>
        <v>51</v>
      </c>
    </row>
    <row r="39" spans="1:22" ht="12" customHeight="1">
      <c r="A39" s="441"/>
      <c r="B39" s="139">
        <v>556</v>
      </c>
      <c r="C39" s="34">
        <v>3</v>
      </c>
      <c r="D39" s="34">
        <v>51</v>
      </c>
      <c r="E39" s="33">
        <f t="shared" si="7"/>
        <v>54</v>
      </c>
      <c r="F39" s="35"/>
      <c r="G39" s="32"/>
      <c r="H39" s="33"/>
      <c r="I39" s="35"/>
      <c r="J39" s="32"/>
      <c r="K39" s="33"/>
      <c r="L39" s="35"/>
      <c r="M39" s="32"/>
      <c r="N39" s="36"/>
      <c r="O39" s="28">
        <f t="shared" si="1"/>
        <v>3</v>
      </c>
      <c r="P39" s="29">
        <f t="shared" si="1"/>
        <v>51</v>
      </c>
      <c r="Q39" s="30">
        <f t="shared" si="2"/>
        <v>54</v>
      </c>
    </row>
    <row r="40" spans="1:22" ht="12" customHeight="1" thickBot="1">
      <c r="A40" s="441"/>
      <c r="B40" s="172">
        <v>557</v>
      </c>
      <c r="C40" s="173">
        <v>3</v>
      </c>
      <c r="D40" s="173">
        <v>46</v>
      </c>
      <c r="E40" s="175">
        <f t="shared" si="7"/>
        <v>49</v>
      </c>
      <c r="F40" s="176"/>
      <c r="G40" s="174"/>
      <c r="H40" s="175"/>
      <c r="I40" s="176"/>
      <c r="J40" s="174"/>
      <c r="K40" s="175"/>
      <c r="L40" s="176"/>
      <c r="M40" s="174"/>
      <c r="N40" s="177"/>
      <c r="O40" s="135">
        <f t="shared" si="1"/>
        <v>3</v>
      </c>
      <c r="P40" s="136">
        <f t="shared" si="1"/>
        <v>46</v>
      </c>
      <c r="Q40" s="137">
        <f t="shared" si="2"/>
        <v>49</v>
      </c>
      <c r="U40" s="2">
        <f>SUM(E34:E40)</f>
        <v>357</v>
      </c>
      <c r="V40" s="2">
        <f>SUM(Q34:Q40)</f>
        <v>537</v>
      </c>
    </row>
    <row r="41" spans="1:22" ht="12" customHeight="1">
      <c r="A41" s="441"/>
      <c r="B41" s="236" t="s">
        <v>38</v>
      </c>
      <c r="C41" s="140">
        <v>2</v>
      </c>
      <c r="D41" s="141">
        <v>48</v>
      </c>
      <c r="E41" s="142">
        <f>SUM(C41:D41)</f>
        <v>50</v>
      </c>
      <c r="F41" s="140">
        <v>0</v>
      </c>
      <c r="G41" s="141">
        <v>14</v>
      </c>
      <c r="H41" s="142">
        <f>SUM(F41:G41)</f>
        <v>14</v>
      </c>
      <c r="I41" s="140">
        <v>2</v>
      </c>
      <c r="J41" s="141">
        <v>38</v>
      </c>
      <c r="K41" s="142">
        <f>SUM(I41:J41)</f>
        <v>40</v>
      </c>
      <c r="L41" s="140"/>
      <c r="M41" s="141"/>
      <c r="N41" s="142"/>
      <c r="O41" s="24">
        <f t="shared" si="1"/>
        <v>4</v>
      </c>
      <c r="P41" s="25">
        <f t="shared" si="1"/>
        <v>100</v>
      </c>
      <c r="Q41" s="26">
        <f t="shared" si="2"/>
        <v>104</v>
      </c>
    </row>
    <row r="42" spans="1:22" ht="16.5" customHeight="1" thickBot="1">
      <c r="A42" s="442"/>
      <c r="B42" s="143" t="s">
        <v>39</v>
      </c>
      <c r="C42" s="144">
        <f t="shared" ref="C42:Q42" si="8">SUM(C5:C41)</f>
        <v>123</v>
      </c>
      <c r="D42" s="145">
        <f t="shared" si="8"/>
        <v>1860</v>
      </c>
      <c r="E42" s="146">
        <f t="shared" si="8"/>
        <v>1983</v>
      </c>
      <c r="F42" s="237">
        <f t="shared" si="8"/>
        <v>10</v>
      </c>
      <c r="G42" s="238">
        <f t="shared" si="8"/>
        <v>387</v>
      </c>
      <c r="H42" s="239">
        <f t="shared" si="8"/>
        <v>397</v>
      </c>
      <c r="I42" s="237">
        <f t="shared" si="8"/>
        <v>13</v>
      </c>
      <c r="J42" s="238">
        <f t="shared" si="8"/>
        <v>487</v>
      </c>
      <c r="K42" s="239">
        <f t="shared" si="8"/>
        <v>500</v>
      </c>
      <c r="L42" s="237">
        <f t="shared" si="8"/>
        <v>13</v>
      </c>
      <c r="M42" s="238">
        <f t="shared" si="8"/>
        <v>128</v>
      </c>
      <c r="N42" s="239">
        <f t="shared" si="8"/>
        <v>141</v>
      </c>
      <c r="O42" s="148">
        <f t="shared" si="8"/>
        <v>159</v>
      </c>
      <c r="P42" s="145">
        <f t="shared" si="8"/>
        <v>2862</v>
      </c>
      <c r="Q42" s="149">
        <f t="shared" si="8"/>
        <v>3021</v>
      </c>
    </row>
    <row r="43" spans="1:22" ht="11.4" customHeight="1" thickTop="1">
      <c r="A43" s="448" t="s">
        <v>40</v>
      </c>
      <c r="B43" s="150" t="s">
        <v>64</v>
      </c>
      <c r="C43" s="21"/>
      <c r="D43" s="19"/>
      <c r="E43" s="20"/>
      <c r="F43" s="22"/>
      <c r="G43" s="19"/>
      <c r="H43" s="20"/>
      <c r="I43" s="22"/>
      <c r="J43" s="19"/>
      <c r="K43" s="20"/>
      <c r="L43" s="22">
        <v>0</v>
      </c>
      <c r="M43" s="19">
        <v>19</v>
      </c>
      <c r="N43" s="20">
        <f>SUM(L43:M43)</f>
        <v>19</v>
      </c>
      <c r="O43" s="24">
        <f t="shared" ref="O43:P47" si="9">SUM(C43+F43+I43+L43)</f>
        <v>0</v>
      </c>
      <c r="P43" s="25">
        <f t="shared" si="9"/>
        <v>19</v>
      </c>
      <c r="Q43" s="26">
        <f t="shared" si="2"/>
        <v>19</v>
      </c>
      <c r="R43" s="420"/>
      <c r="S43" s="421"/>
      <c r="T43" s="421"/>
    </row>
    <row r="44" spans="1:22" ht="11.4" customHeight="1">
      <c r="A44" s="441"/>
      <c r="B44" s="150" t="s">
        <v>116</v>
      </c>
      <c r="C44" s="21"/>
      <c r="D44" s="19"/>
      <c r="E44" s="20"/>
      <c r="F44" s="22"/>
      <c r="G44" s="19"/>
      <c r="H44" s="20"/>
      <c r="I44" s="22"/>
      <c r="J44" s="19"/>
      <c r="K44" s="20"/>
      <c r="L44" s="22">
        <v>0</v>
      </c>
      <c r="M44" s="19">
        <v>12</v>
      </c>
      <c r="N44" s="20">
        <f>SUM(L44:M44)</f>
        <v>12</v>
      </c>
      <c r="O44" s="24">
        <f>SUM(C44+F44+I44+L43)</f>
        <v>0</v>
      </c>
      <c r="P44" s="25">
        <f>SUM(D44+G44+J44+M44)</f>
        <v>12</v>
      </c>
      <c r="Q44" s="26">
        <f t="shared" si="2"/>
        <v>12</v>
      </c>
      <c r="R44" s="332"/>
      <c r="S44" s="361"/>
      <c r="T44" s="361"/>
    </row>
    <row r="45" spans="1:22" ht="11.4" customHeight="1">
      <c r="A45" s="449"/>
      <c r="B45" s="150" t="s">
        <v>41</v>
      </c>
      <c r="C45" s="21"/>
      <c r="D45" s="19"/>
      <c r="E45" s="20"/>
      <c r="F45" s="22">
        <v>2</v>
      </c>
      <c r="G45" s="19">
        <v>42</v>
      </c>
      <c r="H45" s="20">
        <f>SUM(F45:G45)</f>
        <v>44</v>
      </c>
      <c r="I45" s="22"/>
      <c r="J45" s="19"/>
      <c r="K45" s="20"/>
      <c r="L45" s="22"/>
      <c r="M45" s="19"/>
      <c r="N45" s="23"/>
      <c r="O45" s="24">
        <f>SUM(C45+F45+I45+L44)</f>
        <v>2</v>
      </c>
      <c r="P45" s="25">
        <f>SUM(D45+G45+J45+M45)</f>
        <v>42</v>
      </c>
      <c r="Q45" s="26">
        <f t="shared" ref="Q45" si="10">SUM(O45:P45)</f>
        <v>44</v>
      </c>
      <c r="R45" s="332"/>
      <c r="S45" s="331"/>
      <c r="T45" s="331"/>
    </row>
    <row r="46" spans="1:22" ht="11.4" customHeight="1">
      <c r="A46" s="449"/>
      <c r="B46" s="151" t="s">
        <v>42</v>
      </c>
      <c r="C46" s="34"/>
      <c r="D46" s="32"/>
      <c r="E46" s="33"/>
      <c r="F46" s="22">
        <v>1</v>
      </c>
      <c r="G46" s="19">
        <v>34</v>
      </c>
      <c r="H46" s="20">
        <f>SUM(F46:G46)</f>
        <v>35</v>
      </c>
      <c r="I46" s="22"/>
      <c r="J46" s="19"/>
      <c r="K46" s="20"/>
      <c r="L46" s="22"/>
      <c r="M46" s="19"/>
      <c r="N46" s="23"/>
      <c r="O46" s="28">
        <f t="shared" si="9"/>
        <v>1</v>
      </c>
      <c r="P46" s="29">
        <f t="shared" si="9"/>
        <v>34</v>
      </c>
      <c r="Q46" s="30">
        <f t="shared" si="2"/>
        <v>35</v>
      </c>
    </row>
    <row r="47" spans="1:22" ht="11.4" customHeight="1">
      <c r="A47" s="449"/>
      <c r="B47" s="236" t="s">
        <v>38</v>
      </c>
      <c r="C47" s="140"/>
      <c r="D47" s="141"/>
      <c r="E47" s="142"/>
      <c r="F47" s="22">
        <v>0</v>
      </c>
      <c r="G47" s="19">
        <v>7</v>
      </c>
      <c r="H47" s="33">
        <f>SUM(F47:G47)</f>
        <v>7</v>
      </c>
      <c r="I47" s="22"/>
      <c r="J47" s="19"/>
      <c r="K47" s="20"/>
      <c r="L47" s="22"/>
      <c r="M47" s="19"/>
      <c r="N47" s="242"/>
      <c r="O47" s="24">
        <f t="shared" si="9"/>
        <v>0</v>
      </c>
      <c r="P47" s="25">
        <f t="shared" si="9"/>
        <v>7</v>
      </c>
      <c r="Q47" s="26">
        <f>SUM(O47:P47)</f>
        <v>7</v>
      </c>
    </row>
    <row r="48" spans="1:22" ht="13.2" customHeight="1" thickBot="1">
      <c r="A48" s="450"/>
      <c r="B48" s="143" t="s">
        <v>43</v>
      </c>
      <c r="C48" s="144"/>
      <c r="D48" s="145"/>
      <c r="E48" s="146"/>
      <c r="F48" s="147">
        <f>SUM(F43:F47)</f>
        <v>3</v>
      </c>
      <c r="G48" s="145">
        <f>SUM(G43:G47)</f>
        <v>83</v>
      </c>
      <c r="H48" s="146">
        <f>SUM(F48:G48)</f>
        <v>86</v>
      </c>
      <c r="I48" s="147"/>
      <c r="J48" s="145"/>
      <c r="K48" s="146"/>
      <c r="L48" s="147">
        <f>SUM(L43:L47)</f>
        <v>0</v>
      </c>
      <c r="M48" s="145">
        <f>SUM(M43:M47)</f>
        <v>31</v>
      </c>
      <c r="N48" s="146">
        <f>SUM(L48:M48)</f>
        <v>31</v>
      </c>
      <c r="O48" s="148">
        <f>SUM(O43:O47)</f>
        <v>3</v>
      </c>
      <c r="P48" s="145">
        <f>SUM(P43:P47)</f>
        <v>114</v>
      </c>
      <c r="Q48" s="149">
        <f>SUM(Q43:Q47)</f>
        <v>117</v>
      </c>
    </row>
    <row r="49" spans="1:21" s="46" customFormat="1" ht="25.2" customHeight="1" thickTop="1" thickBot="1">
      <c r="A49" s="445" t="s">
        <v>44</v>
      </c>
      <c r="B49" s="446"/>
      <c r="C49" s="152">
        <f t="shared" ref="C49:Q49" si="11">SUM(C42+C48)</f>
        <v>123</v>
      </c>
      <c r="D49" s="152">
        <f t="shared" si="11"/>
        <v>1860</v>
      </c>
      <c r="E49" s="153">
        <f t="shared" si="11"/>
        <v>1983</v>
      </c>
      <c r="F49" s="152">
        <f t="shared" si="11"/>
        <v>13</v>
      </c>
      <c r="G49" s="152">
        <f t="shared" si="11"/>
        <v>470</v>
      </c>
      <c r="H49" s="153">
        <f t="shared" si="11"/>
        <v>483</v>
      </c>
      <c r="I49" s="152">
        <f t="shared" si="11"/>
        <v>13</v>
      </c>
      <c r="J49" s="152">
        <f t="shared" si="11"/>
        <v>487</v>
      </c>
      <c r="K49" s="153">
        <f t="shared" si="11"/>
        <v>500</v>
      </c>
      <c r="L49" s="152">
        <f t="shared" si="11"/>
        <v>13</v>
      </c>
      <c r="M49" s="152">
        <f t="shared" si="11"/>
        <v>159</v>
      </c>
      <c r="N49" s="153">
        <f t="shared" si="11"/>
        <v>172</v>
      </c>
      <c r="O49" s="152">
        <f t="shared" si="11"/>
        <v>162</v>
      </c>
      <c r="P49" s="152">
        <f t="shared" si="11"/>
        <v>2976</v>
      </c>
      <c r="Q49" s="181">
        <f t="shared" si="11"/>
        <v>3138</v>
      </c>
    </row>
    <row r="50" spans="1:21" ht="17.399999999999999" customHeight="1" thickTop="1" thickBot="1">
      <c r="A50" s="154"/>
      <c r="C50" s="263"/>
      <c r="D50" s="125"/>
      <c r="E50" s="263"/>
      <c r="F50" s="263"/>
      <c r="G50" s="125" t="s">
        <v>45</v>
      </c>
      <c r="H50" s="263"/>
      <c r="I50" s="263"/>
      <c r="J50" s="263"/>
      <c r="K50" s="263"/>
    </row>
    <row r="51" spans="1:21" s="127" customFormat="1" ht="14.4" customHeight="1" thickTop="1">
      <c r="A51" s="443" t="s">
        <v>46</v>
      </c>
      <c r="B51" s="126" t="s">
        <v>47</v>
      </c>
      <c r="C51" s="425" t="s">
        <v>48</v>
      </c>
      <c r="D51" s="426"/>
      <c r="E51" s="427"/>
      <c r="F51" s="409" t="s">
        <v>49</v>
      </c>
      <c r="G51" s="407"/>
      <c r="H51" s="408"/>
      <c r="I51" s="428" t="s">
        <v>50</v>
      </c>
      <c r="J51" s="426"/>
      <c r="K51" s="427"/>
      <c r="L51" s="428"/>
      <c r="M51" s="426"/>
      <c r="N51" s="427"/>
      <c r="O51" s="422" t="s">
        <v>51</v>
      </c>
      <c r="P51" s="423"/>
      <c r="Q51" s="424"/>
    </row>
    <row r="52" spans="1:21" s="127" customFormat="1" ht="12.6" customHeight="1">
      <c r="A52" s="444"/>
      <c r="B52" s="128" t="s">
        <v>52</v>
      </c>
      <c r="C52" s="258" t="s">
        <v>36</v>
      </c>
      <c r="D52" s="259" t="s">
        <v>53</v>
      </c>
      <c r="E52" s="260" t="s">
        <v>54</v>
      </c>
      <c r="F52" s="352" t="s">
        <v>9</v>
      </c>
      <c r="G52" s="350" t="s">
        <v>10</v>
      </c>
      <c r="H52" s="351" t="s">
        <v>11</v>
      </c>
      <c r="I52" s="352" t="s">
        <v>9</v>
      </c>
      <c r="J52" s="350" t="s">
        <v>10</v>
      </c>
      <c r="K52" s="351" t="s">
        <v>11</v>
      </c>
      <c r="L52" s="349"/>
      <c r="M52" s="259"/>
      <c r="N52" s="260"/>
      <c r="O52" s="129" t="s">
        <v>36</v>
      </c>
      <c r="P52" s="130" t="s">
        <v>53</v>
      </c>
      <c r="Q52" s="131" t="s">
        <v>54</v>
      </c>
    </row>
    <row r="53" spans="1:21" s="127" customFormat="1" ht="11.7" customHeight="1">
      <c r="A53" s="430" t="s">
        <v>55</v>
      </c>
      <c r="B53" s="155">
        <v>511</v>
      </c>
      <c r="C53" s="34">
        <v>5</v>
      </c>
      <c r="D53" s="34">
        <v>40</v>
      </c>
      <c r="E53" s="158">
        <f t="shared" ref="E53:E57" si="12">SUM(C53:D53)</f>
        <v>45</v>
      </c>
      <c r="F53" s="34">
        <v>17</v>
      </c>
      <c r="G53" s="34">
        <v>25</v>
      </c>
      <c r="H53" s="158">
        <f>SUM(F53:G53)</f>
        <v>42</v>
      </c>
      <c r="I53" s="34"/>
      <c r="J53" s="34"/>
      <c r="K53" s="158"/>
      <c r="L53" s="34"/>
      <c r="M53" s="34"/>
      <c r="N53" s="158"/>
      <c r="O53" s="28">
        <f t="shared" ref="O53:P73" si="13">SUM(C53+F53+I53+L53)</f>
        <v>22</v>
      </c>
      <c r="P53" s="29">
        <f t="shared" ref="P53:P67" si="14">SUM(G53+J53+M53+D53)</f>
        <v>65</v>
      </c>
      <c r="Q53" s="30">
        <f t="shared" ref="Q53:Q79" si="15">SUM(O53:P53)</f>
        <v>87</v>
      </c>
      <c r="R53" s="2"/>
      <c r="S53" s="161"/>
    </row>
    <row r="54" spans="1:21" s="127" customFormat="1" ht="11.7" customHeight="1">
      <c r="A54" s="431"/>
      <c r="B54" s="155">
        <v>512</v>
      </c>
      <c r="C54" s="34">
        <v>4</v>
      </c>
      <c r="D54" s="34">
        <v>42</v>
      </c>
      <c r="E54" s="158">
        <f t="shared" si="12"/>
        <v>46</v>
      </c>
      <c r="F54" s="34"/>
      <c r="G54" s="34"/>
      <c r="H54" s="158"/>
      <c r="I54" s="159"/>
      <c r="J54" s="157"/>
      <c r="K54" s="158"/>
      <c r="L54" s="156"/>
      <c r="M54" s="157"/>
      <c r="N54" s="158"/>
      <c r="O54" s="28">
        <f t="shared" si="13"/>
        <v>4</v>
      </c>
      <c r="P54" s="29">
        <f t="shared" si="14"/>
        <v>42</v>
      </c>
      <c r="Q54" s="30">
        <f t="shared" si="15"/>
        <v>46</v>
      </c>
      <c r="R54" s="160"/>
      <c r="S54" s="161"/>
    </row>
    <row r="55" spans="1:21" s="127" customFormat="1" ht="11.7" customHeight="1">
      <c r="A55" s="431"/>
      <c r="B55" s="155">
        <v>513</v>
      </c>
      <c r="C55" s="34">
        <v>4</v>
      </c>
      <c r="D55" s="34">
        <v>40</v>
      </c>
      <c r="E55" s="158">
        <f t="shared" si="12"/>
        <v>44</v>
      </c>
      <c r="F55" s="159"/>
      <c r="G55" s="157"/>
      <c r="H55" s="158"/>
      <c r="I55" s="159"/>
      <c r="J55" s="157"/>
      <c r="K55" s="158"/>
      <c r="L55" s="156"/>
      <c r="M55" s="157"/>
      <c r="N55" s="158"/>
      <c r="O55" s="28">
        <f t="shared" si="13"/>
        <v>4</v>
      </c>
      <c r="P55" s="29">
        <f t="shared" si="14"/>
        <v>40</v>
      </c>
      <c r="Q55" s="30">
        <f t="shared" si="15"/>
        <v>44</v>
      </c>
      <c r="S55" s="161"/>
    </row>
    <row r="56" spans="1:21" s="127" customFormat="1" ht="11.7" customHeight="1">
      <c r="A56" s="431"/>
      <c r="B56" s="155">
        <v>514</v>
      </c>
      <c r="C56" s="34">
        <v>4</v>
      </c>
      <c r="D56" s="34">
        <v>40</v>
      </c>
      <c r="E56" s="158">
        <f t="shared" si="12"/>
        <v>44</v>
      </c>
      <c r="F56" s="159"/>
      <c r="G56" s="157"/>
      <c r="H56" s="158"/>
      <c r="I56" s="159"/>
      <c r="J56" s="157"/>
      <c r="K56" s="158"/>
      <c r="L56" s="156"/>
      <c r="M56" s="157"/>
      <c r="N56" s="158"/>
      <c r="O56" s="28">
        <f t="shared" si="13"/>
        <v>4</v>
      </c>
      <c r="P56" s="29">
        <f t="shared" si="14"/>
        <v>40</v>
      </c>
      <c r="Q56" s="30">
        <f t="shared" si="15"/>
        <v>44</v>
      </c>
      <c r="R56" s="160"/>
      <c r="S56" s="161"/>
    </row>
    <row r="57" spans="1:21" s="127" customFormat="1" ht="11.7" customHeight="1" thickBot="1">
      <c r="A57" s="431"/>
      <c r="B57" s="198">
        <v>515</v>
      </c>
      <c r="C57" s="256">
        <v>4</v>
      </c>
      <c r="D57" s="257">
        <v>42</v>
      </c>
      <c r="E57" s="164">
        <f t="shared" si="12"/>
        <v>46</v>
      </c>
      <c r="F57" s="165"/>
      <c r="G57" s="163"/>
      <c r="H57" s="164"/>
      <c r="I57" s="165"/>
      <c r="J57" s="163"/>
      <c r="K57" s="164"/>
      <c r="L57" s="162"/>
      <c r="M57" s="163"/>
      <c r="N57" s="166"/>
      <c r="O57" s="135">
        <f t="shared" si="13"/>
        <v>4</v>
      </c>
      <c r="P57" s="136">
        <f t="shared" si="14"/>
        <v>42</v>
      </c>
      <c r="Q57" s="137">
        <f t="shared" si="15"/>
        <v>46</v>
      </c>
      <c r="R57" s="160"/>
      <c r="S57" s="161"/>
      <c r="U57" s="167">
        <f>SUM(Q53:Q57)</f>
        <v>267</v>
      </c>
    </row>
    <row r="58" spans="1:21" s="127" customFormat="1" ht="11.7" customHeight="1">
      <c r="A58" s="431"/>
      <c r="B58" s="168">
        <v>521</v>
      </c>
      <c r="C58" s="34">
        <v>6</v>
      </c>
      <c r="D58" s="348">
        <v>45</v>
      </c>
      <c r="E58" s="158">
        <f t="shared" ref="E58:E77" si="16">SUM(C58:D58)</f>
        <v>51</v>
      </c>
      <c r="F58" s="34">
        <v>14</v>
      </c>
      <c r="G58" s="348">
        <v>20</v>
      </c>
      <c r="H58" s="158">
        <f>SUM(F58:G58)</f>
        <v>34</v>
      </c>
      <c r="I58" s="34">
        <v>4</v>
      </c>
      <c r="J58" s="34">
        <v>10</v>
      </c>
      <c r="K58" s="158">
        <f>SUM(I58:J58)</f>
        <v>14</v>
      </c>
      <c r="L58" s="34"/>
      <c r="M58" s="34"/>
      <c r="N58" s="158"/>
      <c r="O58" s="24">
        <f t="shared" si="13"/>
        <v>24</v>
      </c>
      <c r="P58" s="25">
        <f t="shared" si="14"/>
        <v>75</v>
      </c>
      <c r="Q58" s="26">
        <f t="shared" si="15"/>
        <v>99</v>
      </c>
    </row>
    <row r="59" spans="1:21" s="127" customFormat="1" ht="11.7" customHeight="1">
      <c r="A59" s="431"/>
      <c r="B59" s="155">
        <v>522</v>
      </c>
      <c r="C59" s="34">
        <v>4</v>
      </c>
      <c r="D59" s="34">
        <v>49</v>
      </c>
      <c r="E59" s="158">
        <f t="shared" si="16"/>
        <v>53</v>
      </c>
      <c r="F59" s="34">
        <v>14</v>
      </c>
      <c r="G59" s="34">
        <v>20</v>
      </c>
      <c r="H59" s="158">
        <f>SUM(F59:G59)</f>
        <v>34</v>
      </c>
      <c r="I59" s="159"/>
      <c r="J59" s="157"/>
      <c r="K59" s="158"/>
      <c r="L59" s="156"/>
      <c r="M59" s="157"/>
      <c r="N59" s="158"/>
      <c r="O59" s="28">
        <f t="shared" si="13"/>
        <v>18</v>
      </c>
      <c r="P59" s="29">
        <f t="shared" si="14"/>
        <v>69</v>
      </c>
      <c r="Q59" s="30">
        <f t="shared" si="15"/>
        <v>87</v>
      </c>
    </row>
    <row r="60" spans="1:21" s="127" customFormat="1" ht="11.7" customHeight="1">
      <c r="A60" s="431"/>
      <c r="B60" s="155">
        <v>523</v>
      </c>
      <c r="C60" s="34">
        <v>6</v>
      </c>
      <c r="D60" s="34">
        <v>46</v>
      </c>
      <c r="E60" s="158">
        <f t="shared" si="16"/>
        <v>52</v>
      </c>
      <c r="F60" s="159"/>
      <c r="G60" s="157"/>
      <c r="H60" s="158"/>
      <c r="I60" s="159"/>
      <c r="J60" s="157"/>
      <c r="K60" s="158"/>
      <c r="L60" s="156"/>
      <c r="M60" s="157"/>
      <c r="N60" s="158"/>
      <c r="O60" s="28">
        <f t="shared" si="13"/>
        <v>6</v>
      </c>
      <c r="P60" s="29">
        <f t="shared" si="14"/>
        <v>46</v>
      </c>
      <c r="Q60" s="30">
        <f t="shared" si="15"/>
        <v>52</v>
      </c>
    </row>
    <row r="61" spans="1:21" s="127" customFormat="1" ht="11.7" customHeight="1">
      <c r="A61" s="431"/>
      <c r="B61" s="155">
        <v>524</v>
      </c>
      <c r="C61" s="34">
        <v>6</v>
      </c>
      <c r="D61" s="34">
        <v>45</v>
      </c>
      <c r="E61" s="158">
        <f t="shared" si="16"/>
        <v>51</v>
      </c>
      <c r="F61" s="159"/>
      <c r="G61" s="157"/>
      <c r="H61" s="158"/>
      <c r="I61" s="159"/>
      <c r="J61" s="157"/>
      <c r="K61" s="158"/>
      <c r="L61" s="156"/>
      <c r="M61" s="157"/>
      <c r="N61" s="158"/>
      <c r="O61" s="28">
        <f>SUM(C61+F61+I61+L61)</f>
        <v>6</v>
      </c>
      <c r="P61" s="29">
        <f>SUM(G61+J61+M61+D61)</f>
        <v>45</v>
      </c>
      <c r="Q61" s="30">
        <f>SUM(O61:P61)</f>
        <v>51</v>
      </c>
      <c r="U61" s="167"/>
    </row>
    <row r="62" spans="1:21" s="127" customFormat="1" ht="11.7" customHeight="1" thickBot="1">
      <c r="A62" s="431"/>
      <c r="B62" s="199">
        <v>525</v>
      </c>
      <c r="C62" s="256">
        <v>6</v>
      </c>
      <c r="D62" s="257">
        <v>47</v>
      </c>
      <c r="E62" s="164">
        <f t="shared" si="16"/>
        <v>53</v>
      </c>
      <c r="F62" s="165"/>
      <c r="G62" s="163"/>
      <c r="H62" s="164"/>
      <c r="I62" s="165"/>
      <c r="J62" s="163"/>
      <c r="K62" s="164"/>
      <c r="L62" s="162"/>
      <c r="M62" s="163"/>
      <c r="N62" s="166"/>
      <c r="O62" s="178">
        <f t="shared" si="13"/>
        <v>6</v>
      </c>
      <c r="P62" s="179">
        <f t="shared" si="14"/>
        <v>47</v>
      </c>
      <c r="Q62" s="180">
        <f t="shared" si="15"/>
        <v>53</v>
      </c>
      <c r="U62" s="167">
        <f>SUM(Q58:Q62)</f>
        <v>342</v>
      </c>
    </row>
    <row r="63" spans="1:21" s="127" customFormat="1" ht="11.7" customHeight="1">
      <c r="A63" s="431"/>
      <c r="B63" s="168">
        <v>531</v>
      </c>
      <c r="C63" s="34">
        <v>4</v>
      </c>
      <c r="D63" s="34">
        <v>47</v>
      </c>
      <c r="E63" s="158">
        <f t="shared" si="16"/>
        <v>51</v>
      </c>
      <c r="F63" s="34">
        <v>17</v>
      </c>
      <c r="G63" s="34">
        <v>19</v>
      </c>
      <c r="H63" s="158">
        <f>SUM(F63:G63)</f>
        <v>36</v>
      </c>
      <c r="I63" s="34">
        <v>8</v>
      </c>
      <c r="J63" s="34">
        <v>7</v>
      </c>
      <c r="K63" s="158">
        <f>SUM(I63:J63)</f>
        <v>15</v>
      </c>
      <c r="L63" s="34"/>
      <c r="M63" s="34"/>
      <c r="N63" s="158"/>
      <c r="O63" s="24">
        <f t="shared" si="13"/>
        <v>29</v>
      </c>
      <c r="P63" s="25">
        <f t="shared" si="14"/>
        <v>73</v>
      </c>
      <c r="Q63" s="26">
        <f t="shared" si="15"/>
        <v>102</v>
      </c>
    </row>
    <row r="64" spans="1:21" s="127" customFormat="1" ht="11.7" customHeight="1">
      <c r="A64" s="431"/>
      <c r="B64" s="155">
        <v>532</v>
      </c>
      <c r="C64" s="34">
        <v>4</v>
      </c>
      <c r="D64" s="34">
        <v>45</v>
      </c>
      <c r="E64" s="158">
        <f t="shared" si="16"/>
        <v>49</v>
      </c>
      <c r="F64" s="34">
        <v>13</v>
      </c>
      <c r="G64" s="34">
        <v>20</v>
      </c>
      <c r="H64" s="158">
        <f>SUM(F64:G64)</f>
        <v>33</v>
      </c>
      <c r="I64" s="159"/>
      <c r="J64" s="157"/>
      <c r="K64" s="158"/>
      <c r="L64" s="156"/>
      <c r="M64" s="157"/>
      <c r="N64" s="158"/>
      <c r="O64" s="28">
        <f t="shared" si="13"/>
        <v>17</v>
      </c>
      <c r="P64" s="29">
        <f t="shared" si="14"/>
        <v>65</v>
      </c>
      <c r="Q64" s="30">
        <f t="shared" si="15"/>
        <v>82</v>
      </c>
    </row>
    <row r="65" spans="1:22" s="127" customFormat="1" ht="11.7" customHeight="1">
      <c r="A65" s="431"/>
      <c r="B65" s="155">
        <v>533</v>
      </c>
      <c r="C65" s="34">
        <v>5</v>
      </c>
      <c r="D65" s="34">
        <v>46</v>
      </c>
      <c r="E65" s="158">
        <f t="shared" si="16"/>
        <v>51</v>
      </c>
      <c r="F65" s="159"/>
      <c r="G65" s="157"/>
      <c r="H65" s="158"/>
      <c r="I65" s="159"/>
      <c r="J65" s="157"/>
      <c r="K65" s="158"/>
      <c r="L65" s="156"/>
      <c r="M65" s="157"/>
      <c r="N65" s="158"/>
      <c r="O65" s="28">
        <f>SUM(C65+F65+I65+L65)</f>
        <v>5</v>
      </c>
      <c r="P65" s="29">
        <f>SUM(G65+J65+M65+D65)</f>
        <v>46</v>
      </c>
      <c r="Q65" s="30">
        <f>SUM(O65:P65)</f>
        <v>51</v>
      </c>
      <c r="U65" s="167"/>
    </row>
    <row r="66" spans="1:22" s="127" customFormat="1" ht="11.7" customHeight="1">
      <c r="A66" s="431"/>
      <c r="B66" s="155">
        <v>534</v>
      </c>
      <c r="C66" s="34">
        <v>4</v>
      </c>
      <c r="D66" s="34">
        <v>44</v>
      </c>
      <c r="E66" s="158">
        <f t="shared" si="16"/>
        <v>48</v>
      </c>
      <c r="F66" s="159"/>
      <c r="G66" s="157"/>
      <c r="H66" s="158"/>
      <c r="I66" s="159"/>
      <c r="J66" s="157"/>
      <c r="K66" s="158"/>
      <c r="L66" s="156"/>
      <c r="M66" s="157"/>
      <c r="N66" s="158"/>
      <c r="O66" s="28">
        <f>SUM(C66+F66+I66+L66)</f>
        <v>4</v>
      </c>
      <c r="P66" s="29">
        <f>SUM(G66+J66+M66+D66)</f>
        <v>44</v>
      </c>
      <c r="Q66" s="30">
        <f>SUM(O66:P66)</f>
        <v>48</v>
      </c>
      <c r="U66" s="167"/>
    </row>
    <row r="67" spans="1:22" s="127" customFormat="1" ht="11.7" customHeight="1" thickBot="1">
      <c r="A67" s="431"/>
      <c r="B67" s="199">
        <v>535</v>
      </c>
      <c r="C67" s="256">
        <v>5</v>
      </c>
      <c r="D67" s="257">
        <v>46</v>
      </c>
      <c r="E67" s="164">
        <f t="shared" si="16"/>
        <v>51</v>
      </c>
      <c r="F67" s="165"/>
      <c r="G67" s="163"/>
      <c r="H67" s="164"/>
      <c r="I67" s="165"/>
      <c r="J67" s="163"/>
      <c r="K67" s="164"/>
      <c r="L67" s="162"/>
      <c r="M67" s="163"/>
      <c r="N67" s="166"/>
      <c r="O67" s="178">
        <f t="shared" si="13"/>
        <v>5</v>
      </c>
      <c r="P67" s="179">
        <f t="shared" si="14"/>
        <v>46</v>
      </c>
      <c r="Q67" s="137">
        <f t="shared" si="15"/>
        <v>51</v>
      </c>
      <c r="S67" s="7"/>
      <c r="T67" s="7"/>
      <c r="U67" s="167">
        <f>SUM(Q63:Q67)</f>
        <v>334</v>
      </c>
    </row>
    <row r="68" spans="1:22" ht="11.7" customHeight="1">
      <c r="A68" s="431"/>
      <c r="B68" s="138">
        <v>541</v>
      </c>
      <c r="C68" s="34">
        <v>0</v>
      </c>
      <c r="D68" s="34">
        <v>50</v>
      </c>
      <c r="E68" s="158">
        <f t="shared" si="16"/>
        <v>50</v>
      </c>
      <c r="F68" s="34">
        <v>13</v>
      </c>
      <c r="G68" s="34">
        <v>31</v>
      </c>
      <c r="H68" s="158">
        <f>SUM(F68:G68)</f>
        <v>44</v>
      </c>
      <c r="I68" s="34">
        <v>11</v>
      </c>
      <c r="J68" s="34">
        <v>26</v>
      </c>
      <c r="K68" s="158">
        <f>SUM(I68:J68)</f>
        <v>37</v>
      </c>
      <c r="L68" s="34"/>
      <c r="M68" s="34"/>
      <c r="N68" s="158"/>
      <c r="O68" s="24">
        <f t="shared" si="13"/>
        <v>24</v>
      </c>
      <c r="P68" s="25">
        <f>SUM(G68+J68+M68+D68)</f>
        <v>107</v>
      </c>
      <c r="Q68" s="26">
        <f t="shared" si="15"/>
        <v>131</v>
      </c>
      <c r="R68" s="218"/>
      <c r="S68" s="7"/>
      <c r="T68" s="7"/>
    </row>
    <row r="69" spans="1:22" ht="11.7" customHeight="1">
      <c r="A69" s="431"/>
      <c r="B69" s="132">
        <v>542</v>
      </c>
      <c r="C69" s="34">
        <v>6</v>
      </c>
      <c r="D69" s="34">
        <v>47</v>
      </c>
      <c r="E69" s="158">
        <f t="shared" si="16"/>
        <v>53</v>
      </c>
      <c r="F69" s="34">
        <v>13</v>
      </c>
      <c r="G69" s="34">
        <v>28</v>
      </c>
      <c r="H69" s="158">
        <f>SUM(F69:G69)</f>
        <v>41</v>
      </c>
      <c r="I69" s="159"/>
      <c r="J69" s="157"/>
      <c r="K69" s="158"/>
      <c r="L69" s="156"/>
      <c r="M69" s="157"/>
      <c r="N69" s="158"/>
      <c r="O69" s="28">
        <f t="shared" si="13"/>
        <v>19</v>
      </c>
      <c r="P69" s="29">
        <f>SUM(G69+J69+M69+D69)</f>
        <v>75</v>
      </c>
      <c r="Q69" s="30">
        <f t="shared" si="15"/>
        <v>94</v>
      </c>
      <c r="R69" s="218"/>
      <c r="S69" s="7"/>
      <c r="T69" s="7"/>
    </row>
    <row r="70" spans="1:22" ht="11.7" customHeight="1">
      <c r="A70" s="431"/>
      <c r="B70" s="196">
        <v>543</v>
      </c>
      <c r="C70" s="34">
        <v>6</v>
      </c>
      <c r="D70" s="34">
        <v>42</v>
      </c>
      <c r="E70" s="158">
        <f t="shared" si="16"/>
        <v>48</v>
      </c>
      <c r="F70" s="159"/>
      <c r="G70" s="157"/>
      <c r="H70" s="158"/>
      <c r="I70" s="159"/>
      <c r="J70" s="157"/>
      <c r="K70" s="158"/>
      <c r="L70" s="156"/>
      <c r="M70" s="157"/>
      <c r="N70" s="158"/>
      <c r="O70" s="28">
        <f t="shared" si="13"/>
        <v>6</v>
      </c>
      <c r="P70" s="29">
        <f>SUM(G70+J70+M70+D70)</f>
        <v>42</v>
      </c>
      <c r="Q70" s="30">
        <f t="shared" si="15"/>
        <v>48</v>
      </c>
      <c r="R70" s="218"/>
      <c r="S70" s="7"/>
      <c r="T70" s="7"/>
    </row>
    <row r="71" spans="1:22" ht="11.7" customHeight="1" thickBot="1">
      <c r="A71" s="431"/>
      <c r="B71" s="139">
        <v>544</v>
      </c>
      <c r="C71" s="34">
        <v>5</v>
      </c>
      <c r="D71" s="34">
        <v>45</v>
      </c>
      <c r="E71" s="158">
        <f t="shared" si="16"/>
        <v>50</v>
      </c>
      <c r="F71" s="159"/>
      <c r="G71" s="157"/>
      <c r="H71" s="158"/>
      <c r="I71" s="159"/>
      <c r="J71" s="157"/>
      <c r="K71" s="158"/>
      <c r="L71" s="156"/>
      <c r="M71" s="157"/>
      <c r="N71" s="158"/>
      <c r="O71" s="28">
        <f t="shared" si="13"/>
        <v>5</v>
      </c>
      <c r="P71" s="29">
        <f>SUM(G71+J71+M71+D71)</f>
        <v>45</v>
      </c>
      <c r="Q71" s="30">
        <f t="shared" si="15"/>
        <v>50</v>
      </c>
      <c r="R71" s="218"/>
      <c r="S71" s="7"/>
      <c r="T71" s="7"/>
    </row>
    <row r="72" spans="1:22" ht="11.7" customHeight="1" thickTop="1" thickBot="1">
      <c r="A72" s="431"/>
      <c r="B72" s="231">
        <v>545</v>
      </c>
      <c r="C72" s="256">
        <v>6</v>
      </c>
      <c r="D72" s="257">
        <v>43</v>
      </c>
      <c r="E72" s="164">
        <f t="shared" si="16"/>
        <v>49</v>
      </c>
      <c r="F72" s="165"/>
      <c r="G72" s="163"/>
      <c r="H72" s="164"/>
      <c r="I72" s="165"/>
      <c r="J72" s="163"/>
      <c r="K72" s="164"/>
      <c r="L72" s="162"/>
      <c r="M72" s="163"/>
      <c r="N72" s="166"/>
      <c r="O72" s="178">
        <f t="shared" si="13"/>
        <v>6</v>
      </c>
      <c r="P72" s="179">
        <f>SUM(G72+J72+M72+D72)</f>
        <v>43</v>
      </c>
      <c r="Q72" s="180">
        <f t="shared" si="15"/>
        <v>49</v>
      </c>
      <c r="R72" s="414" t="s">
        <v>56</v>
      </c>
      <c r="S72" s="436"/>
      <c r="T72" s="437"/>
      <c r="U72" s="2">
        <f>SUM(Q68:Q72)</f>
        <v>372</v>
      </c>
    </row>
    <row r="73" spans="1:22" ht="11.7" customHeight="1">
      <c r="A73" s="431"/>
      <c r="B73" s="138">
        <v>551</v>
      </c>
      <c r="C73" s="254">
        <v>6</v>
      </c>
      <c r="D73" s="255">
        <v>43</v>
      </c>
      <c r="E73" s="158">
        <f t="shared" si="16"/>
        <v>49</v>
      </c>
      <c r="F73" s="264">
        <v>9</v>
      </c>
      <c r="G73" s="157">
        <v>26</v>
      </c>
      <c r="H73" s="158">
        <f>SUM(F73:G73)</f>
        <v>35</v>
      </c>
      <c r="I73" s="159">
        <v>8</v>
      </c>
      <c r="J73" s="157">
        <v>17</v>
      </c>
      <c r="K73" s="158">
        <f>SUM(I73:J73)</f>
        <v>25</v>
      </c>
      <c r="L73" s="156"/>
      <c r="M73" s="157"/>
      <c r="N73" s="158"/>
      <c r="O73" s="28">
        <f t="shared" si="13"/>
        <v>23</v>
      </c>
      <c r="P73" s="29">
        <f t="shared" si="13"/>
        <v>86</v>
      </c>
      <c r="Q73" s="26">
        <f t="shared" si="15"/>
        <v>109</v>
      </c>
      <c r="R73" s="438"/>
      <c r="S73" s="439"/>
      <c r="T73" s="440"/>
    </row>
    <row r="74" spans="1:22" ht="11.7" customHeight="1">
      <c r="A74" s="431"/>
      <c r="B74" s="132">
        <v>552</v>
      </c>
      <c r="C74" s="156">
        <v>3</v>
      </c>
      <c r="D74" s="362">
        <v>47</v>
      </c>
      <c r="E74" s="158">
        <f t="shared" si="16"/>
        <v>50</v>
      </c>
      <c r="F74" s="159">
        <v>15</v>
      </c>
      <c r="G74" s="157">
        <v>24</v>
      </c>
      <c r="H74" s="158">
        <f>SUM(F74:G74)</f>
        <v>39</v>
      </c>
      <c r="I74" s="159"/>
      <c r="J74" s="157"/>
      <c r="K74" s="158"/>
      <c r="L74" s="156"/>
      <c r="M74" s="157"/>
      <c r="N74" s="158"/>
      <c r="O74" s="28">
        <f t="shared" ref="O74:P78" si="17">SUM(C74+F74+I74+L74)</f>
        <v>18</v>
      </c>
      <c r="P74" s="29">
        <f t="shared" si="17"/>
        <v>71</v>
      </c>
      <c r="Q74" s="30">
        <f t="shared" si="15"/>
        <v>89</v>
      </c>
      <c r="R74" s="417" t="s">
        <v>57</v>
      </c>
      <c r="S74" s="418"/>
      <c r="T74" s="419"/>
    </row>
    <row r="75" spans="1:22" ht="11.7" customHeight="1">
      <c r="A75" s="431"/>
      <c r="B75" s="132">
        <v>553</v>
      </c>
      <c r="C75" s="156">
        <v>3</v>
      </c>
      <c r="D75" s="157">
        <v>45</v>
      </c>
      <c r="E75" s="158">
        <f t="shared" si="16"/>
        <v>48</v>
      </c>
      <c r="F75" s="159"/>
      <c r="G75" s="157"/>
      <c r="H75" s="158"/>
      <c r="I75" s="159"/>
      <c r="J75" s="157"/>
      <c r="K75" s="158"/>
      <c r="L75" s="156"/>
      <c r="M75" s="157"/>
      <c r="N75" s="158"/>
      <c r="O75" s="28">
        <f t="shared" si="17"/>
        <v>3</v>
      </c>
      <c r="P75" s="29">
        <f t="shared" si="17"/>
        <v>45</v>
      </c>
      <c r="Q75" s="30">
        <f t="shared" si="15"/>
        <v>48</v>
      </c>
      <c r="R75" s="417"/>
      <c r="S75" s="418"/>
      <c r="T75" s="419"/>
    </row>
    <row r="76" spans="1:22" ht="11.7" customHeight="1">
      <c r="A76" s="431"/>
      <c r="B76" s="196">
        <v>554</v>
      </c>
      <c r="C76" s="156">
        <v>5</v>
      </c>
      <c r="D76" s="157">
        <v>46</v>
      </c>
      <c r="E76" s="158">
        <f t="shared" si="16"/>
        <v>51</v>
      </c>
      <c r="F76" s="159"/>
      <c r="G76" s="157"/>
      <c r="H76" s="158"/>
      <c r="I76" s="159"/>
      <c r="J76" s="157"/>
      <c r="K76" s="158"/>
      <c r="L76" s="156"/>
      <c r="M76" s="157"/>
      <c r="N76" s="158"/>
      <c r="O76" s="28">
        <f>SUM(C76+F76+I76+L76)</f>
        <v>5</v>
      </c>
      <c r="P76" s="29">
        <f t="shared" si="17"/>
        <v>46</v>
      </c>
      <c r="Q76" s="30">
        <f>SUM(O76:P76)</f>
        <v>51</v>
      </c>
      <c r="R76" s="417"/>
      <c r="S76" s="418"/>
      <c r="T76" s="419"/>
    </row>
    <row r="77" spans="1:22" ht="11.7" customHeight="1" thickBot="1">
      <c r="A77" s="431"/>
      <c r="B77" s="133">
        <v>555</v>
      </c>
      <c r="C77" s="162">
        <v>3</v>
      </c>
      <c r="D77" s="163">
        <v>44</v>
      </c>
      <c r="E77" s="240">
        <f t="shared" si="16"/>
        <v>47</v>
      </c>
      <c r="F77" s="165"/>
      <c r="G77" s="163"/>
      <c r="H77" s="164"/>
      <c r="I77" s="165"/>
      <c r="J77" s="163"/>
      <c r="K77" s="164"/>
      <c r="L77" s="162"/>
      <c r="M77" s="163"/>
      <c r="N77" s="166"/>
      <c r="O77" s="135">
        <f t="shared" si="17"/>
        <v>3</v>
      </c>
      <c r="P77" s="136">
        <f t="shared" si="17"/>
        <v>44</v>
      </c>
      <c r="Q77" s="137">
        <f t="shared" si="15"/>
        <v>47</v>
      </c>
      <c r="R77" s="433"/>
      <c r="S77" s="434"/>
      <c r="T77" s="435"/>
      <c r="U77" s="2">
        <f>SUM(Q73:Q77)</f>
        <v>344</v>
      </c>
    </row>
    <row r="78" spans="1:22" ht="15.6" customHeight="1" thickBot="1">
      <c r="A78" s="432"/>
      <c r="B78" s="232" t="s">
        <v>58</v>
      </c>
      <c r="C78" s="197">
        <v>7</v>
      </c>
      <c r="D78" s="197">
        <v>46</v>
      </c>
      <c r="E78" s="20">
        <f>SUM(C78:D78)</f>
        <v>53</v>
      </c>
      <c r="F78" s="305">
        <v>15</v>
      </c>
      <c r="G78" s="120">
        <v>24</v>
      </c>
      <c r="H78" s="20">
        <f>SUM(F78:G78)</f>
        <v>39</v>
      </c>
      <c r="I78" s="120">
        <v>2</v>
      </c>
      <c r="J78" s="120">
        <v>5</v>
      </c>
      <c r="K78" s="360">
        <f>SUM(I78:J78)</f>
        <v>7</v>
      </c>
      <c r="L78" s="120"/>
      <c r="M78" s="120"/>
      <c r="N78" s="20"/>
      <c r="O78" s="24">
        <f t="shared" si="17"/>
        <v>24</v>
      </c>
      <c r="P78" s="25">
        <f t="shared" si="17"/>
        <v>75</v>
      </c>
      <c r="Q78" s="26">
        <f t="shared" si="15"/>
        <v>99</v>
      </c>
      <c r="R78" s="219" t="s">
        <v>36</v>
      </c>
      <c r="S78" s="220" t="s">
        <v>53</v>
      </c>
      <c r="T78" s="221" t="s">
        <v>54</v>
      </c>
      <c r="U78" s="167" t="s">
        <v>58</v>
      </c>
      <c r="V78" s="2" t="s">
        <v>59</v>
      </c>
    </row>
    <row r="79" spans="1:22" s="46" customFormat="1" ht="24.6" customHeight="1" thickTop="1" thickBot="1">
      <c r="A79" s="445" t="s">
        <v>60</v>
      </c>
      <c r="B79" s="447"/>
      <c r="C79" s="183">
        <f>SUM(C53:C78)</f>
        <v>121</v>
      </c>
      <c r="D79" s="183">
        <f>SUM(D53:D78)</f>
        <v>1162</v>
      </c>
      <c r="E79" s="153">
        <f>SUM(C79:D79)</f>
        <v>1283</v>
      </c>
      <c r="F79" s="183">
        <f>SUM(F53:F78)</f>
        <v>140</v>
      </c>
      <c r="G79" s="183">
        <f>SUM(G53:G78)</f>
        <v>237</v>
      </c>
      <c r="H79" s="222">
        <f>SUM(F79:G79)</f>
        <v>377</v>
      </c>
      <c r="I79" s="183">
        <f>SUM(I53:I78)</f>
        <v>33</v>
      </c>
      <c r="J79" s="183">
        <f>SUM(J53:J78)</f>
        <v>65</v>
      </c>
      <c r="K79" s="222">
        <f>SUM(I79:J79)</f>
        <v>98</v>
      </c>
      <c r="L79" s="183"/>
      <c r="M79" s="183"/>
      <c r="N79" s="222"/>
      <c r="O79" s="182">
        <f>SUM(O53:O78)</f>
        <v>294</v>
      </c>
      <c r="P79" s="183">
        <f>SUM(P53:P78)</f>
        <v>1464</v>
      </c>
      <c r="Q79" s="181">
        <f t="shared" si="15"/>
        <v>1758</v>
      </c>
      <c r="R79" s="169">
        <f>SUM(O49+O79)</f>
        <v>456</v>
      </c>
      <c r="S79" s="170">
        <f>SUM(P49+P79)</f>
        <v>4440</v>
      </c>
      <c r="T79" s="171">
        <f>SUM(Q49+Q79)</f>
        <v>4896</v>
      </c>
      <c r="U79" s="46">
        <f>SUM(Q41+Q47+Q78)</f>
        <v>210</v>
      </c>
      <c r="V79" s="46">
        <f>SUM(T79-U79)</f>
        <v>4686</v>
      </c>
    </row>
    <row r="80" spans="1:22" ht="16.8" thickTop="1"/>
  </sheetData>
  <mergeCells count="20">
    <mergeCell ref="A5:A42"/>
    <mergeCell ref="A3:A4"/>
    <mergeCell ref="A49:B49"/>
    <mergeCell ref="A79:B79"/>
    <mergeCell ref="A51:A52"/>
    <mergeCell ref="A43:A48"/>
    <mergeCell ref="C51:E51"/>
    <mergeCell ref="F51:H51"/>
    <mergeCell ref="A53:A78"/>
    <mergeCell ref="R74:T77"/>
    <mergeCell ref="R72:T73"/>
    <mergeCell ref="O51:Q51"/>
    <mergeCell ref="L51:N51"/>
    <mergeCell ref="I51:K51"/>
    <mergeCell ref="R43:T43"/>
    <mergeCell ref="O3:Q3"/>
    <mergeCell ref="C3:E3"/>
    <mergeCell ref="F3:H3"/>
    <mergeCell ref="I3:K3"/>
    <mergeCell ref="L3:N3"/>
  </mergeCells>
  <phoneticPr fontId="1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rgb="FFFFFF00"/>
  </sheetPr>
  <dimension ref="A1:Q37"/>
  <sheetViews>
    <sheetView view="pageBreakPreview" topLeftCell="C1" zoomScaleNormal="100" zoomScaleSheetLayoutView="100" workbookViewId="0">
      <selection activeCell="N13" sqref="N1:R1048576"/>
    </sheetView>
  </sheetViews>
  <sheetFormatPr defaultColWidth="9" defaultRowHeight="15.6"/>
  <cols>
    <col min="1" max="1" width="3.77734375" style="269" customWidth="1"/>
    <col min="2" max="2" width="6.88671875" style="269" customWidth="1"/>
    <col min="3" max="3" width="7" style="269" customWidth="1"/>
    <col min="4" max="4" width="7.77734375" style="269" customWidth="1"/>
    <col min="5" max="5" width="7.109375" style="269" customWidth="1"/>
    <col min="6" max="6" width="8.44140625" style="269" customWidth="1"/>
    <col min="7" max="7" width="9" style="269" customWidth="1"/>
    <col min="8" max="8" width="8.33203125" style="269" customWidth="1"/>
    <col min="9" max="9" width="8.44140625" style="269" customWidth="1"/>
    <col min="10" max="10" width="8.6640625" style="269" customWidth="1"/>
    <col min="11" max="11" width="8" style="269" customWidth="1"/>
    <col min="12" max="12" width="9.33203125" style="269" customWidth="1"/>
    <col min="13" max="13" width="9" style="269" customWidth="1"/>
    <col min="14" max="15" width="9" style="269"/>
    <col min="16" max="16" width="11.44140625" style="269" customWidth="1"/>
    <col min="17" max="17" width="10.109375" style="269" customWidth="1"/>
    <col min="18" max="16384" width="9" style="269"/>
  </cols>
  <sheetData>
    <row r="1" spans="1:17" ht="37.5" customHeight="1" thickBot="1">
      <c r="C1" s="270" t="s">
        <v>108</v>
      </c>
      <c r="D1" s="270"/>
    </row>
    <row r="2" spans="1:17" ht="28.5" customHeight="1" thickTop="1">
      <c r="A2" s="495" t="s">
        <v>100</v>
      </c>
      <c r="B2" s="496"/>
      <c r="C2" s="515" t="s">
        <v>101</v>
      </c>
      <c r="D2" s="501" t="s">
        <v>102</v>
      </c>
      <c r="E2" s="502"/>
      <c r="F2" s="502"/>
      <c r="G2" s="503"/>
      <c r="H2" s="504" t="s">
        <v>94</v>
      </c>
      <c r="I2" s="505"/>
      <c r="J2" s="506"/>
      <c r="K2" s="524" t="s">
        <v>104</v>
      </c>
      <c r="L2" s="509" t="s">
        <v>103</v>
      </c>
      <c r="M2" s="510"/>
    </row>
    <row r="3" spans="1:17" ht="15" customHeight="1">
      <c r="A3" s="497"/>
      <c r="B3" s="498"/>
      <c r="C3" s="516"/>
      <c r="D3" s="522" t="s">
        <v>117</v>
      </c>
      <c r="E3" s="507" t="s">
        <v>121</v>
      </c>
      <c r="F3" s="518" t="s">
        <v>65</v>
      </c>
      <c r="G3" s="511" t="s">
        <v>66</v>
      </c>
      <c r="H3" s="513" t="s">
        <v>117</v>
      </c>
      <c r="I3" s="507" t="s">
        <v>121</v>
      </c>
      <c r="J3" s="527" t="s">
        <v>67</v>
      </c>
      <c r="K3" s="525"/>
      <c r="L3" s="493" t="s">
        <v>68</v>
      </c>
      <c r="M3" s="520" t="s">
        <v>69</v>
      </c>
    </row>
    <row r="4" spans="1:17" ht="12" customHeight="1">
      <c r="A4" s="499"/>
      <c r="B4" s="500"/>
      <c r="C4" s="517"/>
      <c r="D4" s="523"/>
      <c r="E4" s="508"/>
      <c r="F4" s="519"/>
      <c r="G4" s="512"/>
      <c r="H4" s="514"/>
      <c r="I4" s="508"/>
      <c r="J4" s="527"/>
      <c r="K4" s="526"/>
      <c r="L4" s="494"/>
      <c r="M4" s="521"/>
    </row>
    <row r="5" spans="1:17" ht="24.6" customHeight="1">
      <c r="A5" s="463" t="s">
        <v>70</v>
      </c>
      <c r="B5" s="470"/>
      <c r="C5" s="268">
        <v>25</v>
      </c>
      <c r="D5" s="364">
        <v>36</v>
      </c>
      <c r="E5" s="353">
        <v>24</v>
      </c>
      <c r="F5" s="271">
        <f>SUM(D5:E5)</f>
        <v>60</v>
      </c>
      <c r="G5" s="272">
        <f>SUM(C5+F5)</f>
        <v>85</v>
      </c>
      <c r="H5" s="330">
        <v>86</v>
      </c>
      <c r="I5" s="330">
        <v>50</v>
      </c>
      <c r="J5" s="273">
        <f>SUM(H5:I5)</f>
        <v>136</v>
      </c>
      <c r="K5" s="274"/>
      <c r="L5" s="275">
        <f>SUM(G5+J5-K5)</f>
        <v>221</v>
      </c>
      <c r="M5" s="307">
        <f>SUM(L5/L13)</f>
        <v>0.66167664670658688</v>
      </c>
      <c r="P5" s="336"/>
    </row>
    <row r="6" spans="1:17" ht="24.6" customHeight="1">
      <c r="A6" s="463" t="s">
        <v>71</v>
      </c>
      <c r="B6" s="470"/>
      <c r="C6" s="268">
        <v>1</v>
      </c>
      <c r="D6" s="364">
        <v>1</v>
      </c>
      <c r="E6" s="353">
        <v>1</v>
      </c>
      <c r="F6" s="271">
        <f t="shared" ref="F6:F12" si="0">SUM(D6:E6)</f>
        <v>2</v>
      </c>
      <c r="G6" s="272">
        <f t="shared" ref="G6:G12" si="1">SUM(C6+F6)</f>
        <v>3</v>
      </c>
      <c r="H6" s="330">
        <v>0</v>
      </c>
      <c r="I6" s="330"/>
      <c r="J6" s="273">
        <f t="shared" ref="J6:J12" si="2">SUM(H6:I6)</f>
        <v>0</v>
      </c>
      <c r="K6" s="276">
        <v>1</v>
      </c>
      <c r="L6" s="275">
        <f t="shared" ref="L6:L12" si="3">SUM(G6+J6-K6)</f>
        <v>2</v>
      </c>
      <c r="M6" s="307">
        <f>SUM(L6/L13)</f>
        <v>5.9880239520958087E-3</v>
      </c>
      <c r="P6" s="336"/>
    </row>
    <row r="7" spans="1:17" ht="24.6" customHeight="1">
      <c r="A7" s="463" t="s">
        <v>72</v>
      </c>
      <c r="B7" s="470"/>
      <c r="C7" s="268">
        <v>2</v>
      </c>
      <c r="D7" s="364">
        <v>4</v>
      </c>
      <c r="E7" s="353">
        <v>2</v>
      </c>
      <c r="F7" s="271">
        <f t="shared" si="0"/>
        <v>6</v>
      </c>
      <c r="G7" s="272">
        <f t="shared" si="1"/>
        <v>8</v>
      </c>
      <c r="H7" s="330">
        <v>1</v>
      </c>
      <c r="I7" s="330"/>
      <c r="J7" s="273">
        <f t="shared" si="2"/>
        <v>1</v>
      </c>
      <c r="K7" s="276"/>
      <c r="L7" s="275">
        <f t="shared" si="3"/>
        <v>9</v>
      </c>
      <c r="M7" s="307">
        <f>SUM(L7/L13)</f>
        <v>2.6946107784431138E-2</v>
      </c>
      <c r="P7" s="336"/>
      <c r="Q7" s="337"/>
    </row>
    <row r="8" spans="1:17" ht="24.6" customHeight="1">
      <c r="A8" s="463" t="s">
        <v>73</v>
      </c>
      <c r="B8" s="470"/>
      <c r="C8" s="268">
        <v>13</v>
      </c>
      <c r="D8" s="364">
        <v>3</v>
      </c>
      <c r="E8" s="353">
        <v>3</v>
      </c>
      <c r="F8" s="271">
        <f t="shared" si="0"/>
        <v>6</v>
      </c>
      <c r="G8" s="272">
        <f t="shared" si="1"/>
        <v>19</v>
      </c>
      <c r="H8" s="330">
        <v>4</v>
      </c>
      <c r="I8" s="330">
        <v>1</v>
      </c>
      <c r="J8" s="273">
        <f t="shared" si="2"/>
        <v>5</v>
      </c>
      <c r="K8" s="276"/>
      <c r="L8" s="275">
        <f t="shared" si="3"/>
        <v>24</v>
      </c>
      <c r="M8" s="307">
        <f>SUM(L8/L13)</f>
        <v>7.1856287425149698E-2</v>
      </c>
      <c r="P8" s="336"/>
      <c r="Q8" s="338"/>
    </row>
    <row r="9" spans="1:17" ht="24.6" customHeight="1">
      <c r="A9" s="463" t="s">
        <v>110</v>
      </c>
      <c r="B9" s="470"/>
      <c r="C9" s="268"/>
      <c r="D9" s="364">
        <v>2</v>
      </c>
      <c r="E9" s="353"/>
      <c r="F9" s="271">
        <f t="shared" si="0"/>
        <v>2</v>
      </c>
      <c r="G9" s="272">
        <f t="shared" si="1"/>
        <v>2</v>
      </c>
      <c r="H9" s="330">
        <v>1</v>
      </c>
      <c r="I9" s="330">
        <v>3</v>
      </c>
      <c r="J9" s="273">
        <f t="shared" si="2"/>
        <v>4</v>
      </c>
      <c r="K9" s="276"/>
      <c r="L9" s="275">
        <f t="shared" si="3"/>
        <v>6</v>
      </c>
      <c r="M9" s="307">
        <f>SUM(L9/L13)</f>
        <v>1.7964071856287425E-2</v>
      </c>
      <c r="P9" s="336"/>
      <c r="Q9" s="338"/>
    </row>
    <row r="10" spans="1:17" ht="24.6" customHeight="1">
      <c r="A10" s="463" t="s">
        <v>74</v>
      </c>
      <c r="B10" s="470"/>
      <c r="C10" s="268"/>
      <c r="D10" s="364">
        <v>0</v>
      </c>
      <c r="E10" s="353"/>
      <c r="F10" s="271">
        <f t="shared" si="0"/>
        <v>0</v>
      </c>
      <c r="G10" s="272">
        <f t="shared" si="1"/>
        <v>0</v>
      </c>
      <c r="H10" s="330">
        <v>0</v>
      </c>
      <c r="I10" s="330"/>
      <c r="J10" s="273">
        <f t="shared" si="2"/>
        <v>0</v>
      </c>
      <c r="K10" s="276"/>
      <c r="L10" s="275">
        <f t="shared" si="3"/>
        <v>0</v>
      </c>
      <c r="M10" s="307">
        <f>SUM(L10/L13)</f>
        <v>0</v>
      </c>
      <c r="P10" s="336"/>
    </row>
    <row r="11" spans="1:17" ht="24.6" customHeight="1">
      <c r="A11" s="463" t="s">
        <v>75</v>
      </c>
      <c r="B11" s="470"/>
      <c r="C11" s="334">
        <v>10</v>
      </c>
      <c r="D11" s="364">
        <v>4</v>
      </c>
      <c r="E11" s="353">
        <v>1</v>
      </c>
      <c r="F11" s="271">
        <f t="shared" si="0"/>
        <v>5</v>
      </c>
      <c r="G11" s="272">
        <f t="shared" si="1"/>
        <v>15</v>
      </c>
      <c r="H11" s="330">
        <v>2</v>
      </c>
      <c r="I11" s="330"/>
      <c r="J11" s="273">
        <f t="shared" si="2"/>
        <v>2</v>
      </c>
      <c r="K11" s="276"/>
      <c r="L11" s="275">
        <f t="shared" si="3"/>
        <v>17</v>
      </c>
      <c r="M11" s="307">
        <f>SUM(L11/L13)</f>
        <v>5.089820359281437E-2</v>
      </c>
      <c r="P11" s="336"/>
    </row>
    <row r="12" spans="1:17" ht="24.6" customHeight="1" thickBot="1">
      <c r="A12" s="477" t="s">
        <v>76</v>
      </c>
      <c r="B12" s="478"/>
      <c r="C12" s="335">
        <v>10</v>
      </c>
      <c r="D12" s="365">
        <v>28</v>
      </c>
      <c r="E12" s="277">
        <v>4</v>
      </c>
      <c r="F12" s="271">
        <f t="shared" si="0"/>
        <v>32</v>
      </c>
      <c r="G12" s="272">
        <f t="shared" si="1"/>
        <v>42</v>
      </c>
      <c r="H12" s="354">
        <v>13</v>
      </c>
      <c r="I12" s="354"/>
      <c r="J12" s="273">
        <f t="shared" si="2"/>
        <v>13</v>
      </c>
      <c r="K12" s="278"/>
      <c r="L12" s="275">
        <f t="shared" si="3"/>
        <v>55</v>
      </c>
      <c r="M12" s="307">
        <f>SUM(L12/L13)</f>
        <v>0.16467065868263472</v>
      </c>
      <c r="P12" s="336"/>
    </row>
    <row r="13" spans="1:17" ht="24.75" customHeight="1" thickTop="1">
      <c r="A13" s="484" t="s">
        <v>61</v>
      </c>
      <c r="B13" s="279" t="s">
        <v>68</v>
      </c>
      <c r="C13" s="280">
        <f t="shared" ref="C13:L13" si="4">SUM(C5:C12)</f>
        <v>61</v>
      </c>
      <c r="D13" s="280">
        <f t="shared" si="4"/>
        <v>78</v>
      </c>
      <c r="E13" s="281">
        <f t="shared" si="4"/>
        <v>35</v>
      </c>
      <c r="F13" s="282">
        <f t="shared" si="4"/>
        <v>113</v>
      </c>
      <c r="G13" s="283">
        <f t="shared" si="4"/>
        <v>174</v>
      </c>
      <c r="H13" s="284">
        <f t="shared" si="4"/>
        <v>107</v>
      </c>
      <c r="I13" s="281">
        <f t="shared" si="4"/>
        <v>54</v>
      </c>
      <c r="J13" s="285">
        <f t="shared" si="4"/>
        <v>161</v>
      </c>
      <c r="K13" s="286">
        <f t="shared" si="4"/>
        <v>1</v>
      </c>
      <c r="L13" s="312">
        <f t="shared" si="4"/>
        <v>334</v>
      </c>
      <c r="M13" s="356"/>
      <c r="P13" s="336"/>
    </row>
    <row r="14" spans="1:17" ht="27.9" customHeight="1">
      <c r="A14" s="485"/>
      <c r="B14" s="309" t="s">
        <v>77</v>
      </c>
      <c r="C14" s="311">
        <f>SUM(C13/L13)</f>
        <v>0.18263473053892215</v>
      </c>
      <c r="D14" s="311">
        <f>SUM(D13/L13)</f>
        <v>0.23353293413173654</v>
      </c>
      <c r="E14" s="308">
        <f>SUM(E13/L13)</f>
        <v>0.10479041916167664</v>
      </c>
      <c r="F14" s="319">
        <f>SUM(D14:E14)</f>
        <v>0.33832335329341318</v>
      </c>
      <c r="G14" s="320">
        <f>SUM(C14:E14)</f>
        <v>0.52095808383233533</v>
      </c>
      <c r="H14" s="308">
        <f>SUM(H13/L13)</f>
        <v>0.32035928143712578</v>
      </c>
      <c r="I14" s="308">
        <f>SUM(I13/L13)</f>
        <v>0.16167664670658682</v>
      </c>
      <c r="J14" s="321">
        <f>SUM(H14:I14)</f>
        <v>0.4820359281437126</v>
      </c>
      <c r="K14" s="322">
        <f>SUM(K13/L13)</f>
        <v>2.9940119760479044E-3</v>
      </c>
      <c r="L14" s="323"/>
      <c r="M14" s="324">
        <f>SUM(M5:M12)</f>
        <v>1.0000000000000002</v>
      </c>
      <c r="P14" s="336"/>
    </row>
    <row r="15" spans="1:17" ht="27.9" customHeight="1" thickBot="1">
      <c r="A15" s="486"/>
      <c r="B15" s="310" t="s">
        <v>78</v>
      </c>
      <c r="C15" s="287">
        <f>SUM(C13/5230)</f>
        <v>1.1663479923518164E-2</v>
      </c>
      <c r="D15" s="287">
        <f>SUM(D13/5230)</f>
        <v>1.4913957934990439E-2</v>
      </c>
      <c r="E15" s="288">
        <f>SUM(E13/5230)</f>
        <v>6.6921606118546849E-3</v>
      </c>
      <c r="F15" s="289">
        <f>SUM(D15:E15)</f>
        <v>2.1606118546845125E-2</v>
      </c>
      <c r="G15" s="290">
        <f>SUM(C15:E15)</f>
        <v>3.3269598470363287E-2</v>
      </c>
      <c r="H15" s="288">
        <f>SUM(H13/5230)</f>
        <v>2.0458891013384321E-2</v>
      </c>
      <c r="I15" s="288">
        <f>SUM(I13/5230)</f>
        <v>1.0325047801147227E-2</v>
      </c>
      <c r="J15" s="291">
        <f>SUM(H15:I15)</f>
        <v>3.078393881453155E-2</v>
      </c>
      <c r="K15" s="292">
        <f>SUM(K13/5230)</f>
        <v>1.9120458891013384E-4</v>
      </c>
      <c r="L15" s="293"/>
      <c r="M15" s="294">
        <f>SUM(G15+J15-K15)</f>
        <v>6.3862332695984708E-2</v>
      </c>
      <c r="P15" s="336"/>
    </row>
    <row r="16" spans="1:17" ht="24" customHeight="1" thickTop="1">
      <c r="A16" s="480" t="s">
        <v>122</v>
      </c>
      <c r="B16" s="481"/>
      <c r="C16" s="481"/>
      <c r="D16" s="481"/>
      <c r="E16" s="482"/>
      <c r="F16" s="482"/>
      <c r="G16" s="482"/>
      <c r="H16" s="482"/>
      <c r="I16" s="482"/>
      <c r="J16" s="482"/>
      <c r="K16" s="482"/>
      <c r="L16" s="482"/>
      <c r="M16" s="483"/>
      <c r="P16" s="336"/>
    </row>
    <row r="17" spans="1:16" ht="16.2">
      <c r="A17" s="269" t="s">
        <v>89</v>
      </c>
      <c r="P17" s="336"/>
    </row>
    <row r="18" spans="1:16" ht="16.2">
      <c r="A18" s="269" t="s">
        <v>90</v>
      </c>
      <c r="P18" s="336"/>
    </row>
    <row r="19" spans="1:16" ht="16.2">
      <c r="A19" s="269" t="s">
        <v>91</v>
      </c>
      <c r="P19" s="336"/>
    </row>
    <row r="20" spans="1:16" ht="16.2">
      <c r="A20" s="269" t="s">
        <v>92</v>
      </c>
      <c r="P20" s="336"/>
    </row>
    <row r="21" spans="1:16" ht="11.25" customHeight="1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P21" s="380"/>
    </row>
    <row r="22" spans="1:16" ht="36.9" customHeight="1">
      <c r="D22" s="270" t="s">
        <v>109</v>
      </c>
    </row>
    <row r="23" spans="1:16" ht="16.2">
      <c r="B23" s="296" t="s">
        <v>120</v>
      </c>
      <c r="C23" s="297"/>
      <c r="D23" s="297"/>
      <c r="E23" s="297"/>
      <c r="F23" s="297"/>
      <c r="G23" s="297"/>
      <c r="H23" s="297"/>
      <c r="I23" s="297"/>
      <c r="J23" s="355"/>
    </row>
    <row r="24" spans="1:16" ht="12" customHeight="1" thickBot="1">
      <c r="A24" s="296"/>
      <c r="E24" s="325"/>
      <c r="F24" s="325"/>
      <c r="G24" s="325"/>
    </row>
    <row r="25" spans="1:16" ht="26.25" customHeight="1" thickTop="1">
      <c r="A25" s="298"/>
      <c r="B25" s="479" t="s">
        <v>105</v>
      </c>
      <c r="C25" s="479"/>
      <c r="D25" s="479"/>
      <c r="E25" s="528" t="s">
        <v>93</v>
      </c>
      <c r="F25" s="529"/>
      <c r="G25" s="530"/>
      <c r="H25" s="531" t="s">
        <v>94</v>
      </c>
      <c r="I25" s="532"/>
      <c r="J25" s="533" t="s">
        <v>95</v>
      </c>
      <c r="K25" s="534"/>
      <c r="L25" s="535" t="s">
        <v>96</v>
      </c>
      <c r="M25" s="536"/>
    </row>
    <row r="26" spans="1:16" ht="12" customHeight="1">
      <c r="A26" s="298"/>
      <c r="B26" s="479"/>
      <c r="C26" s="479"/>
      <c r="D26" s="479"/>
      <c r="E26" s="487" t="s">
        <v>97</v>
      </c>
      <c r="F26" s="487" t="s">
        <v>98</v>
      </c>
      <c r="G26" s="489" t="s">
        <v>79</v>
      </c>
      <c r="H26" s="491" t="s">
        <v>68</v>
      </c>
      <c r="I26" s="537" t="s">
        <v>80</v>
      </c>
      <c r="J26" s="539" t="s">
        <v>68</v>
      </c>
      <c r="K26" s="541" t="s">
        <v>81</v>
      </c>
      <c r="L26" s="543" t="s">
        <v>68</v>
      </c>
      <c r="M26" s="475" t="s">
        <v>81</v>
      </c>
    </row>
    <row r="27" spans="1:16" ht="12" customHeight="1">
      <c r="A27" s="298"/>
      <c r="B27" s="479"/>
      <c r="C27" s="479"/>
      <c r="D27" s="479"/>
      <c r="E27" s="488"/>
      <c r="F27" s="488"/>
      <c r="G27" s="490"/>
      <c r="H27" s="492"/>
      <c r="I27" s="538"/>
      <c r="J27" s="540"/>
      <c r="K27" s="542"/>
      <c r="L27" s="544"/>
      <c r="M27" s="476"/>
    </row>
    <row r="28" spans="1:16" ht="24.6" customHeight="1">
      <c r="A28" s="299"/>
      <c r="B28" s="463" t="s">
        <v>82</v>
      </c>
      <c r="C28" s="464"/>
      <c r="D28" s="465"/>
      <c r="E28" s="340">
        <v>19</v>
      </c>
      <c r="F28" s="346">
        <v>34</v>
      </c>
      <c r="G28" s="313">
        <f>(E28+F28)/2069</f>
        <v>2.5616239729337846E-2</v>
      </c>
      <c r="H28" s="340">
        <v>33</v>
      </c>
      <c r="I28" s="244">
        <f>SUM(H28/2069)</f>
        <v>1.5949734171097147E-2</v>
      </c>
      <c r="J28" s="245">
        <f t="shared" ref="J28:J35" si="5">SUM(E28+F28+H28)</f>
        <v>86</v>
      </c>
      <c r="K28" s="243">
        <f>SUM(J28/2069)</f>
        <v>4.156597390043499E-2</v>
      </c>
      <c r="L28" s="471">
        <f>SUM(J28:J31)</f>
        <v>191</v>
      </c>
      <c r="M28" s="473">
        <f>SUM(L28/3329)</f>
        <v>5.737458696305197E-2</v>
      </c>
      <c r="P28" s="336"/>
    </row>
    <row r="29" spans="1:16" ht="24.6" customHeight="1">
      <c r="A29" s="299"/>
      <c r="B29" s="463" t="s">
        <v>99</v>
      </c>
      <c r="C29" s="464"/>
      <c r="D29" s="465"/>
      <c r="E29" s="340">
        <v>4</v>
      </c>
      <c r="F29" s="346">
        <v>7</v>
      </c>
      <c r="G29" s="314">
        <f>(E29+F29)/509</f>
        <v>2.1611001964636542E-2</v>
      </c>
      <c r="H29" s="340">
        <v>15</v>
      </c>
      <c r="I29" s="244">
        <f>SUM(H29/509)</f>
        <v>2.9469548133595286E-2</v>
      </c>
      <c r="J29" s="245">
        <f t="shared" si="5"/>
        <v>26</v>
      </c>
      <c r="K29" s="243">
        <f>SUM(J29/509)</f>
        <v>5.1080550098231828E-2</v>
      </c>
      <c r="L29" s="458"/>
      <c r="M29" s="461"/>
      <c r="P29" s="336"/>
    </row>
    <row r="30" spans="1:16" ht="24.6" customHeight="1">
      <c r="A30" s="299"/>
      <c r="B30" s="463" t="s">
        <v>83</v>
      </c>
      <c r="C30" s="464"/>
      <c r="D30" s="465"/>
      <c r="E30" s="340">
        <v>8</v>
      </c>
      <c r="F30" s="346">
        <v>21</v>
      </c>
      <c r="G30" s="314">
        <f>(E30+F30)/566</f>
        <v>5.1236749116607777E-2</v>
      </c>
      <c r="H30" s="340">
        <v>37</v>
      </c>
      <c r="I30" s="244">
        <f>SUM(H30/566)</f>
        <v>6.5371024734982339E-2</v>
      </c>
      <c r="J30" s="245">
        <f t="shared" si="5"/>
        <v>66</v>
      </c>
      <c r="K30" s="243">
        <f>SUM(J30/566)</f>
        <v>0.1166077738515901</v>
      </c>
      <c r="L30" s="458"/>
      <c r="M30" s="461"/>
      <c r="P30" s="336"/>
    </row>
    <row r="31" spans="1:16" ht="24.6" customHeight="1" thickBot="1">
      <c r="A31" s="299"/>
      <c r="B31" s="463" t="s">
        <v>84</v>
      </c>
      <c r="C31" s="464"/>
      <c r="D31" s="465"/>
      <c r="E31" s="347">
        <v>2</v>
      </c>
      <c r="F31" s="357">
        <v>5</v>
      </c>
      <c r="G31" s="315">
        <f>(E31+F31)/185</f>
        <v>3.783783783783784E-2</v>
      </c>
      <c r="H31" s="347">
        <v>6</v>
      </c>
      <c r="I31" s="267">
        <f>SUM(H31/185)</f>
        <v>3.2432432432432434E-2</v>
      </c>
      <c r="J31" s="246">
        <f t="shared" si="5"/>
        <v>13</v>
      </c>
      <c r="K31" s="266">
        <f>SUM(J31/185)</f>
        <v>7.0270270270270274E-2</v>
      </c>
      <c r="L31" s="472"/>
      <c r="M31" s="474"/>
      <c r="N31" s="363"/>
      <c r="P31" s="336"/>
    </row>
    <row r="32" spans="1:16" ht="24.6" customHeight="1" thickTop="1">
      <c r="A32" s="299"/>
      <c r="B32" s="454" t="s">
        <v>85</v>
      </c>
      <c r="C32" s="455"/>
      <c r="D32" s="456"/>
      <c r="E32" s="342">
        <v>8</v>
      </c>
      <c r="F32" s="358">
        <v>15</v>
      </c>
      <c r="G32" s="316">
        <f>(E32+F32)/1343</f>
        <v>1.7125837676842889E-2</v>
      </c>
      <c r="H32" s="342">
        <v>37</v>
      </c>
      <c r="I32" s="248">
        <f>SUM(H32/1343)</f>
        <v>2.7550260610573342E-2</v>
      </c>
      <c r="J32" s="249">
        <f t="shared" si="5"/>
        <v>60</v>
      </c>
      <c r="K32" s="247">
        <f>SUM(J32/1343)</f>
        <v>4.4676098287416234E-2</v>
      </c>
      <c r="L32" s="457">
        <f>SUM(J32:J35)</f>
        <v>143</v>
      </c>
      <c r="M32" s="460">
        <f>SUM(L32/1901)</f>
        <v>7.5223566543924245E-2</v>
      </c>
      <c r="P32" s="336"/>
    </row>
    <row r="33" spans="1:16" ht="24.6" customHeight="1">
      <c r="A33" s="299"/>
      <c r="B33" s="469" t="s">
        <v>118</v>
      </c>
      <c r="C33" s="464"/>
      <c r="D33" s="465"/>
      <c r="E33" s="342">
        <v>0</v>
      </c>
      <c r="F33" s="358">
        <v>0</v>
      </c>
      <c r="G33" s="366">
        <f>(E33+F33)/2</f>
        <v>0</v>
      </c>
      <c r="H33" s="342">
        <v>2</v>
      </c>
      <c r="I33" s="367">
        <f>SUM(H33/2)</f>
        <v>1</v>
      </c>
      <c r="J33" s="249">
        <f t="shared" ref="J33" si="6">SUM(E33+F33+H33)</f>
        <v>2</v>
      </c>
      <c r="K33" s="247">
        <f>SUM(J33/2)</f>
        <v>1</v>
      </c>
      <c r="L33" s="458"/>
      <c r="M33" s="461"/>
      <c r="P33" s="336"/>
    </row>
    <row r="34" spans="1:16" ht="24.6" customHeight="1">
      <c r="A34" s="299"/>
      <c r="B34" s="463" t="s">
        <v>86</v>
      </c>
      <c r="C34" s="464"/>
      <c r="D34" s="465"/>
      <c r="E34" s="343">
        <v>18</v>
      </c>
      <c r="F34" s="359">
        <v>19</v>
      </c>
      <c r="G34" s="314">
        <f>(E34+F34)/428</f>
        <v>8.6448598130841117E-2</v>
      </c>
      <c r="H34" s="343">
        <v>14</v>
      </c>
      <c r="I34" s="244">
        <f>SUM(H34/428)</f>
        <v>3.2710280373831772E-2</v>
      </c>
      <c r="J34" s="245">
        <f t="shared" si="5"/>
        <v>51</v>
      </c>
      <c r="K34" s="243">
        <f>SUM(J34/428)</f>
        <v>0.1191588785046729</v>
      </c>
      <c r="L34" s="458"/>
      <c r="M34" s="461"/>
      <c r="P34" s="336"/>
    </row>
    <row r="35" spans="1:16" ht="24.6" customHeight="1" thickBot="1">
      <c r="A35" s="299"/>
      <c r="B35" s="466" t="s">
        <v>87</v>
      </c>
      <c r="C35" s="467"/>
      <c r="D35" s="468"/>
      <c r="E35" s="344">
        <v>2</v>
      </c>
      <c r="F35" s="341">
        <v>11</v>
      </c>
      <c r="G35" s="317">
        <f>(E35+F35)/128</f>
        <v>0.1015625</v>
      </c>
      <c r="H35" s="344">
        <v>17</v>
      </c>
      <c r="I35" s="251">
        <f>SUM(H35/128)</f>
        <v>0.1328125</v>
      </c>
      <c r="J35" s="252">
        <f t="shared" si="5"/>
        <v>30</v>
      </c>
      <c r="K35" s="250">
        <f>SUM(J35/128)</f>
        <v>0.234375</v>
      </c>
      <c r="L35" s="459"/>
      <c r="M35" s="462"/>
      <c r="P35" s="336"/>
    </row>
    <row r="36" spans="1:16" ht="28.2" customHeight="1" thickTop="1" thickBot="1">
      <c r="A36" s="300"/>
      <c r="B36" s="451" t="s">
        <v>88</v>
      </c>
      <c r="C36" s="452"/>
      <c r="D36" s="453"/>
      <c r="E36" s="339">
        <f>SUM(E28:E35)</f>
        <v>61</v>
      </c>
      <c r="F36" s="339">
        <f>SUM(F28:F35)</f>
        <v>112</v>
      </c>
      <c r="G36" s="318">
        <f>(E36+F36)/5230</f>
        <v>3.3078393881453158E-2</v>
      </c>
      <c r="H36" s="339">
        <f>SUM(H28:H35)</f>
        <v>161</v>
      </c>
      <c r="I36" s="253">
        <f>SUM(H36/5230)</f>
        <v>3.078393881453155E-2</v>
      </c>
      <c r="J36" s="345">
        <f>SUM(E36+F36+H36)</f>
        <v>334</v>
      </c>
      <c r="K36" s="306">
        <f>SUM(J36/5175)</f>
        <v>6.4541062801932364E-2</v>
      </c>
      <c r="L36" s="326">
        <f>SUM(L28:L35)</f>
        <v>334</v>
      </c>
      <c r="M36" s="327">
        <f>SUM(L36/5230)</f>
        <v>6.3862332695984708E-2</v>
      </c>
      <c r="P36" s="336"/>
    </row>
    <row r="37" spans="1:16" ht="16.2" thickTop="1"/>
  </sheetData>
  <mergeCells count="52">
    <mergeCell ref="E25:G25"/>
    <mergeCell ref="H25:I25"/>
    <mergeCell ref="J25:K25"/>
    <mergeCell ref="L25:M25"/>
    <mergeCell ref="I26:I27"/>
    <mergeCell ref="J26:J27"/>
    <mergeCell ref="K26:K27"/>
    <mergeCell ref="L26:L27"/>
    <mergeCell ref="F26:F27"/>
    <mergeCell ref="L3:L4"/>
    <mergeCell ref="A2:B4"/>
    <mergeCell ref="D2:G2"/>
    <mergeCell ref="H2:J2"/>
    <mergeCell ref="I3:I4"/>
    <mergeCell ref="L2:M2"/>
    <mergeCell ref="E3:E4"/>
    <mergeCell ref="G3:G4"/>
    <mergeCell ref="H3:H4"/>
    <mergeCell ref="C2:C4"/>
    <mergeCell ref="F3:F4"/>
    <mergeCell ref="M3:M4"/>
    <mergeCell ref="D3:D4"/>
    <mergeCell ref="K2:K4"/>
    <mergeCell ref="J3:J4"/>
    <mergeCell ref="A7:B7"/>
    <mergeCell ref="A8:B8"/>
    <mergeCell ref="A6:B6"/>
    <mergeCell ref="A10:B10"/>
    <mergeCell ref="A5:B5"/>
    <mergeCell ref="A11:B11"/>
    <mergeCell ref="A9:B9"/>
    <mergeCell ref="B28:D28"/>
    <mergeCell ref="L28:L31"/>
    <mergeCell ref="M28:M31"/>
    <mergeCell ref="B29:D29"/>
    <mergeCell ref="B30:D30"/>
    <mergeCell ref="B31:D31"/>
    <mergeCell ref="M26:M27"/>
    <mergeCell ref="A12:B12"/>
    <mergeCell ref="B25:D27"/>
    <mergeCell ref="A16:M16"/>
    <mergeCell ref="A13:A15"/>
    <mergeCell ref="E26:E27"/>
    <mergeCell ref="G26:G27"/>
    <mergeCell ref="H26:H27"/>
    <mergeCell ref="B36:D36"/>
    <mergeCell ref="B32:D32"/>
    <mergeCell ref="L32:L35"/>
    <mergeCell ref="M32:M35"/>
    <mergeCell ref="B34:D34"/>
    <mergeCell ref="B35:D35"/>
    <mergeCell ref="B33:D33"/>
  </mergeCells>
  <phoneticPr fontId="1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統計表</vt:lpstr>
      <vt:lpstr>班級人數</vt:lpstr>
      <vt:lpstr>休退率</vt:lpstr>
      <vt:lpstr>休退率!Print_Area</vt:lpstr>
      <vt:lpstr>班級人數!Print_Area</vt:lpstr>
      <vt:lpstr>統計表!Print_Area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Night</cp:lastModifiedBy>
  <cp:lastPrinted>2019-10-29T10:03:49Z</cp:lastPrinted>
  <dcterms:created xsi:type="dcterms:W3CDTF">2007-05-02T00:36:33Z</dcterms:created>
  <dcterms:modified xsi:type="dcterms:W3CDTF">2019-10-31T13:19:13Z</dcterms:modified>
</cp:coreProperties>
</file>